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zakázky" sheetId="1" r:id="rId1"/>
    <sheet name="2022-10b - SOŠ Plasy č.p.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'2022-10b - SOŠ Plasy č.p....'!$C$81:$K$147</definedName>
    <definedName name="_xlnm.Print_Area" localSheetId="1">'2022-10b - SOŠ Plasy č.p....'!$C$71:$K$147</definedName>
    <definedName name="_xlnm.Print_Titles" localSheetId="1">'2022-10b - SOŠ Plasy č.p....'!$81:$81</definedName>
  </definedNames>
  <calcPr/>
</workbook>
</file>

<file path=xl/calcChain.xml><?xml version="1.0" encoding="utf-8"?>
<calcChain xmlns="http://schemas.openxmlformats.org/spreadsheetml/2006/main">
  <c i="2" l="1" r="R139"/>
  <c r="J35"/>
  <c r="J34"/>
  <c i="1" r="AY55"/>
  <c i="2" r="J33"/>
  <c i="1" r="AX55"/>
  <c i="2"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9"/>
  <c r="BH89"/>
  <c r="BG89"/>
  <c r="BF89"/>
  <c r="T89"/>
  <c r="R89"/>
  <c r="P89"/>
  <c r="BI85"/>
  <c r="BH85"/>
  <c r="BG85"/>
  <c r="BF85"/>
  <c r="T85"/>
  <c r="T84"/>
  <c r="R85"/>
  <c r="R84"/>
  <c r="P85"/>
  <c r="P84"/>
  <c r="J79"/>
  <c r="F78"/>
  <c r="F76"/>
  <c r="E74"/>
  <c r="J51"/>
  <c r="F50"/>
  <c r="F48"/>
  <c r="E46"/>
  <c r="J19"/>
  <c r="E19"/>
  <c r="J78"/>
  <c r="J18"/>
  <c r="J16"/>
  <c r="E16"/>
  <c r="F79"/>
  <c r="J15"/>
  <c r="J10"/>
  <c r="J76"/>
  <c i="1" r="L50"/>
  <c r="AM50"/>
  <c r="AM49"/>
  <c r="L49"/>
  <c r="AM47"/>
  <c r="L47"/>
  <c r="L45"/>
  <c r="L44"/>
  <c i="2" r="J144"/>
  <c r="J132"/>
  <c r="J114"/>
  <c r="BK85"/>
  <c r="BK104"/>
  <c r="BK127"/>
  <c r="J112"/>
  <c r="J146"/>
  <c r="J136"/>
  <c r="BK114"/>
  <c r="J98"/>
  <c i="1" r="AS54"/>
  <c i="2" r="BK140"/>
  <c r="J123"/>
  <c r="BK94"/>
  <c r="J127"/>
  <c r="BK98"/>
  <c r="BK136"/>
  <c r="J124"/>
  <c r="J107"/>
  <c r="J89"/>
  <c r="J140"/>
  <c r="BK128"/>
  <c r="BK107"/>
  <c r="J91"/>
  <c r="BK146"/>
  <c r="BK134"/>
  <c r="BK112"/>
  <c r="BK89"/>
  <c r="BK124"/>
  <c r="J94"/>
  <c r="BK132"/>
  <c r="BK117"/>
  <c r="BK91"/>
  <c r="J142"/>
  <c r="BK123"/>
  <c r="J104"/>
  <c r="BK96"/>
  <c r="BK142"/>
  <c r="BK130"/>
  <c r="BK101"/>
  <c r="J130"/>
  <c r="J117"/>
  <c r="J128"/>
  <c r="J120"/>
  <c r="J96"/>
  <c r="BK144"/>
  <c r="J134"/>
  <c r="BK120"/>
  <c r="J101"/>
  <c r="J85"/>
  <c l="1" r="BK88"/>
  <c r="J88"/>
  <c r="J58"/>
  <c r="R88"/>
  <c r="R83"/>
  <c r="R93"/>
  <c r="BK111"/>
  <c r="R111"/>
  <c r="T119"/>
  <c r="BK139"/>
  <c r="J139"/>
  <c r="J64"/>
  <c r="P88"/>
  <c r="P83"/>
  <c r="T88"/>
  <c r="T83"/>
  <c r="T82"/>
  <c r="T93"/>
  <c r="BK119"/>
  <c r="J119"/>
  <c r="J62"/>
  <c r="R119"/>
  <c r="P139"/>
  <c r="BK93"/>
  <c r="J93"/>
  <c r="J59"/>
  <c r="P93"/>
  <c r="P111"/>
  <c r="T111"/>
  <c r="T110"/>
  <c r="P119"/>
  <c r="T139"/>
  <c r="BK84"/>
  <c r="J84"/>
  <c r="J57"/>
  <c r="BK135"/>
  <c r="J135"/>
  <c r="J63"/>
  <c r="J48"/>
  <c r="F51"/>
  <c r="BE123"/>
  <c r="BE130"/>
  <c r="BE132"/>
  <c r="BE144"/>
  <c r="J50"/>
  <c r="BE98"/>
  <c r="BE101"/>
  <c r="BE117"/>
  <c r="BE128"/>
  <c r="BE140"/>
  <c r="BE85"/>
  <c r="BE89"/>
  <c r="BE91"/>
  <c r="BE107"/>
  <c r="BE112"/>
  <c r="BE120"/>
  <c r="BE127"/>
  <c r="BE134"/>
  <c r="BE136"/>
  <c r="BE142"/>
  <c r="BE146"/>
  <c r="BE94"/>
  <c r="BE96"/>
  <c r="BE104"/>
  <c r="BE114"/>
  <c r="BE124"/>
  <c r="F33"/>
  <c i="1" r="BB55"/>
  <c r="BB54"/>
  <c r="AX54"/>
  <c i="2" r="F35"/>
  <c i="1" r="BD55"/>
  <c r="BD54"/>
  <c r="W33"/>
  <c i="2" r="F32"/>
  <c i="1" r="BA55"/>
  <c r="BA54"/>
  <c r="W30"/>
  <c i="2" r="J32"/>
  <c i="1" r="AW55"/>
  <c i="2" r="F34"/>
  <c i="1" r="BC55"/>
  <c r="BC54"/>
  <c r="AY54"/>
  <c i="2" l="1" r="P110"/>
  <c r="P82"/>
  <c i="1" r="AU55"/>
  <c i="2" r="BK110"/>
  <c r="J110"/>
  <c r="J60"/>
  <c r="R110"/>
  <c r="R82"/>
  <c r="BK83"/>
  <c r="J83"/>
  <c r="J56"/>
  <c r="J111"/>
  <c r="J61"/>
  <c i="1" r="W32"/>
  <c i="2" r="J31"/>
  <c i="1" r="AV55"/>
  <c r="AT55"/>
  <c r="AW54"/>
  <c r="AK30"/>
  <c i="2" r="F31"/>
  <c i="1" r="AZ55"/>
  <c r="AZ54"/>
  <c r="W29"/>
  <c r="W31"/>
  <c r="AU54"/>
  <c i="2" l="1" r="BK82"/>
  <c r="J82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<sst xmlns="http://schemas.openxmlformats.org/spreadsheetml/2006/main">
  <si>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</si>
  <si>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</si>
  <si>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</si>
  <si>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</si>
  <si>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</si>
  <si>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{5908eaf0-ec4b-4e11-a836-14130b20ac30}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</si>
  <si>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</si>
  <si>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</si>
  <si>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</si>
  <si>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</si>
  <si>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</si>
  <si>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</si>
  <si>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</si>
  <si>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</si>
  <si>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2022-10b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</si>
  <si>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</si>
  <si>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</si>
  <si>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SOŠ Plasy č.p.280 výměna oken - etapa II.</t>
  </si>
  <si>
    <t>KSO:</t>
  </si>
  <si>
    <t>801 32</t>
  </si>
  <si>
    <t>CC-CZ:</t>
  </si>
  <si>
    <t>12631</t>
  </si>
  <si>
    <t>Místo:</t>
  </si>
  <si>
    <t>Školní 280, 331 01 Plasy</t>
  </si>
  <si>
    <t>Datum:</t>
  </si>
  <si>
    <t>8. 4. 2022</t>
  </si>
  <si>
    <t>Zadavatel:</t>
  </si>
  <si>
    <t>IČ:</t>
  </si>
  <si>
    <t>70838534</t>
  </si>
  <si>
    <t>Gymnázium a střední odborná škola Plasy</t>
  </si>
  <si>
    <t>DIČ:</t>
  </si>
  <si>
    <t/>
  </si>
  <si>
    <t>Uchazeč:</t>
  </si>
  <si>
    <t>Vyplň údaj</t>
  </si>
  <si>
    <t>Projektant:</t>
  </si>
  <si>
    <t xml:space="preserve"> </t>
  </si>
  <si>
    <t>True</t>
  </si>
  <si>
    <t>Zpracovatel:</t>
  </si>
  <si>
    <t>01256386</t>
  </si>
  <si>
    <t>Ing. Jaroslav Suchý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</si>
  <si>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</si>
  <si>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</si>
  <si>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</si>
  <si>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</si>
  <si>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</si>
  <si>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</si>
  <si>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</si>
  <si>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</si>
  <si>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</si>
  <si>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</si>
  <si>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</si>
  <si>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</si>
  <si>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</si>
  <si>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</si>
  <si>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</si>
  <si>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</si>
  <si>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</si>
  <si>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</si>
  <si>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</si>
  <si>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</si>
  <si>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</si>
  <si>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</si>
  <si>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</si>
  <si>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</si>
  <si>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</si>
  <si>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</si>
  <si>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</si>
  <si>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</si>
  <si>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</si>
  <si>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</si>
  <si>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</si>
  <si>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</si>
  <si>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</si>
  <si>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</si>
  <si>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</si>
  <si>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</si>
  <si>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</si>
  <si>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</si>
  <si>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</si>
  <si>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</si>
  <si>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</si>
  <si>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</si>
  <si>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</si>
  <si>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</si>
  <si>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</si>
  <si>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</si>
  <si>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</si>
  <si>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</si>
  <si>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</si>
  <si>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</si>
  <si>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</si>
  <si>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</si>
  <si>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</si>
  <si>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</si>
  <si>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764 - Konstrukce klempířské</t>
  </si>
  <si>
    <t xml:space="preserve">    766 - Konstrukce truhlářské</t>
  </si>
  <si>
    <t>HZS - Hodinové zúčtovací sazby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</si>
  <si>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</si>
  <si>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</si>
  <si>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</si>
  <si>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</si>
  <si>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</si>
  <si>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</si>
  <si>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</si>
  <si>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</si>
  <si>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</si>
  <si>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</si>
  <si>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</si>
  <si>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</si>
  <si>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</si>
  <si>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</si>
  <si>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</si>
  <si>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</si>
  <si>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</si>
  <si>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</si>
  <si>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</si>
  <si>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</si>
  <si>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</si>
  <si>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(s dodáním hmot) kolem oken, dveří, podlah, obkladů apod.</t>
  </si>
  <si>
    <t>m</t>
  </si>
  <si>
    <t>CS ÚRS 2021 02</t>
  </si>
  <si>
    <t>4</t>
  </si>
  <si>
    <t>-1064441207</t>
  </si>
  <si>
    <t>Online PSC</t>
  </si>
  <si>
    <t>https://podminky.urs.cz/item/CS_URS_2021_02/619995001</t>
  </si>
  <si>
    <t>VV</t>
  </si>
  <si>
    <t>24*(3,3+2,8)*2</t>
  </si>
  <si>
    <t>9</t>
  </si>
  <si>
    <t>Ostatní konstrukce a práce, bourání</t>
  </si>
  <si>
    <t>968062376</t>
  </si>
  <si>
    <t>Vybourání dřevěných rámů oken s křídly, dveřních zárubní, vrat, stěn, ostění nebo obkladů rámů oken s křídly zdvojených, plochy do 4 m2</t>
  </si>
  <si>
    <t>m2</t>
  </si>
  <si>
    <t>338337912</t>
  </si>
  <si>
    <t>https://podminky.urs.cz/item/CS_URS_2021_02/968062376</t>
  </si>
  <si>
    <t>3</t>
  </si>
  <si>
    <t>968062991</t>
  </si>
  <si>
    <t>Vybourání dřevěných rámů oken s křídly, dveřních zárubní, vrat, stěn, ostění nebo obkladů vnitřních deštění výkladů, ostění a obkladů stěn jakékoliv plochy</t>
  </si>
  <si>
    <t>-202188662</t>
  </si>
  <si>
    <t>https://podminky.urs.cz/item/CS_URS_2021_02/968062991</t>
  </si>
  <si>
    <t>997</t>
  </si>
  <si>
    <t>Přesun sutě</t>
  </si>
  <si>
    <t>997013213</t>
  </si>
  <si>
    <t>Vnitrostaveništní doprava suti a vybouraných hmot vodorovně do 50 m svisle ručně pro budovy a haly výšky přes 9 do 12 m</t>
  </si>
  <si>
    <t>t</t>
  </si>
  <si>
    <t>-73400477</t>
  </si>
  <si>
    <t>https://podminky.urs.cz/item/CS_URS_2021_02/997013213</t>
  </si>
  <si>
    <t>5</t>
  </si>
  <si>
    <t>997013501</t>
  </si>
  <si>
    <t>Odvoz suti a vybouraných hmot na skládku nebo meziskládku se složením, na vzdálenost do 1 km</t>
  </si>
  <si>
    <t>1641295370</t>
  </si>
  <si>
    <t>https://podminky.urs.cz/item/CS_URS_2021_02/997013501</t>
  </si>
  <si>
    <t>997013509</t>
  </si>
  <si>
    <t>Odvoz suti a vybouraných hmot na skládku nebo meziskládku se složením, na vzdálenost Příplatek k ceně za každý další i započatý 1 km přes 1 km</t>
  </si>
  <si>
    <t>1214926320</t>
  </si>
  <si>
    <t>https://podminky.urs.cz/item/CS_URS_2021_02/997013509</t>
  </si>
  <si>
    <t>7,997*9 'Přepočtené koeficientem množství</t>
  </si>
  <si>
    <t>7</t>
  </si>
  <si>
    <t>997013631</t>
  </si>
  <si>
    <t>Poplatek za uložení stavebního odpadu na skládce (skládkovné) směsného stavebního a demoličního zatříděného do Katalogu odpadů pod kódem 17 09 04</t>
  </si>
  <si>
    <t>-1215285037</t>
  </si>
  <si>
    <t>https://podminky.urs.cz/item/CS_URS_2021_02/997013631</t>
  </si>
  <si>
    <t>7,873*0,1 'Přepočtené koeficientem množství</t>
  </si>
  <si>
    <t>8</t>
  </si>
  <si>
    <t>997013804</t>
  </si>
  <si>
    <t>Poplatek za uložení stavebního odpadu na skládce (skládkovné) ze skla zatříděného do Katalogu odpadů pod kódem 17 02 02</t>
  </si>
  <si>
    <t>644588011</t>
  </si>
  <si>
    <t>https://podminky.urs.cz/item/CS_URS_2021_02/997013804</t>
  </si>
  <si>
    <t>7,873*0,5 'Přepočtené koeficientem množství</t>
  </si>
  <si>
    <t>997013811</t>
  </si>
  <si>
    <t>Poplatek za uložení stavebního odpadu na skládce (skládkovné) dřevěného zatříděného do Katalogu odpadů pod kódem 17 02 01</t>
  </si>
  <si>
    <t>-1376826238</t>
  </si>
  <si>
    <t>https://podminky.urs.cz/item/CS_URS_2021_02/997013811</t>
  </si>
  <si>
    <t>7,873*0,4 'Přepočtené koeficientem množství</t>
  </si>
  <si>
    <t>PSV</t>
  </si>
  <si>
    <t>Práce a dodávky PSV</t>
  </si>
  <si>
    <t>764</t>
  </si>
  <si>
    <t>Konstrukce klempířské</t>
  </si>
  <si>
    <t>10</t>
  </si>
  <si>
    <t>764002851</t>
  </si>
  <si>
    <t>Demontáž klempířských konstrukcí oplechování parapetů do suti</t>
  </si>
  <si>
    <t>16</t>
  </si>
  <si>
    <t>-56152250</t>
  </si>
  <si>
    <t>https://podminky.urs.cz/item/CS_URS_2021_02/764002851</t>
  </si>
  <si>
    <t>11</t>
  </si>
  <si>
    <t>764216444</t>
  </si>
  <si>
    <t>Oplechování parapetů z pozinkovaného plechu rovných celoplošně lepené, bez rohů rš 330 mm</t>
  </si>
  <si>
    <t>-1405266617</t>
  </si>
  <si>
    <t>https://podminky.urs.cz/item/CS_URS_2021_02/764216444</t>
  </si>
  <si>
    <t>24*3,1</t>
  </si>
  <si>
    <t>12</t>
  </si>
  <si>
    <t>764218404</t>
  </si>
  <si>
    <t>Oplechování říms a ozdobných prvků z pozinkovaného plechu rovných, bez rohů mechanicky kotvené rš 330 mm</t>
  </si>
  <si>
    <t>1510875289</t>
  </si>
  <si>
    <t>https://podminky.urs.cz/item/CS_URS_2021_02/764218404</t>
  </si>
  <si>
    <t>766</t>
  </si>
  <si>
    <t>Konstrukce truhlářské</t>
  </si>
  <si>
    <t>14</t>
  </si>
  <si>
    <t>766621213</t>
  </si>
  <si>
    <t>Montáž oken dřevěných včetně montáže rámu plochy přes 1 m2 otevíravých do zdiva, výšky přes 2,5 m</t>
  </si>
  <si>
    <t>1479391667</t>
  </si>
  <si>
    <t>https://podminky.urs.cz/item/CS_URS_2021_02/766621213</t>
  </si>
  <si>
    <t>"F1" 24*3,3*2,85</t>
  </si>
  <si>
    <t>M</t>
  </si>
  <si>
    <t>61110034R</t>
  </si>
  <si>
    <t>okno dřevěné špaletové otevíravé dvojsklo 3,3x2,85m + jednoduché zasklení - poz. F1</t>
  </si>
  <si>
    <t>ks</t>
  </si>
  <si>
    <t>32</t>
  </si>
  <si>
    <t>-10798623</t>
  </si>
  <si>
    <t>19</t>
  </si>
  <si>
    <t>766629314</t>
  </si>
  <si>
    <t>Montáž oken dřevěných Příplatek k cenám za izolaci mezi ostěním a rámem okna při zalomeném ostění, připojovací spára tl. do 15 mm, se spárou zalomení do 10 mm</t>
  </si>
  <si>
    <t>-310620198</t>
  </si>
  <si>
    <t>https://podminky.urs.cz/item/CS_URS_2021_02/766629314</t>
  </si>
  <si>
    <t>"F1" 24*(3,3+2,85)*2</t>
  </si>
  <si>
    <t>20</t>
  </si>
  <si>
    <t>28355026</t>
  </si>
  <si>
    <t xml:space="preserve">fólie těsnící š 70mm pro vnitřní parotěsnou připojovací spáru otvorových výplní </t>
  </si>
  <si>
    <t>-1572180620</t>
  </si>
  <si>
    <t>24</t>
  </si>
  <si>
    <t>998766102</t>
  </si>
  <si>
    <t>Přesun hmot pro konstrukce truhlářské stanovený z hmotnosti přesunovaného materiálu vodorovná dopravní vzdálenost do 50 m v objektech výšky přes 6 do 12 m</t>
  </si>
  <si>
    <t>-1468904102</t>
  </si>
  <si>
    <t>https://podminky.urs.cz/item/CS_URS_2021_02/998766102</t>
  </si>
  <si>
    <t>25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</si>
  <si>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</si>
  <si>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</si>
  <si>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1198850398</t>
  </si>
  <si>
    <t>https://podminky.urs.cz/item/CS_URS_2021_02/998766181</t>
  </si>
  <si>
    <t>26</t>
  </si>
  <si>
    <t>998766192</t>
  </si>
  <si>
    <t>Přesun hmot pro konstrukce truhlářské stanovený z hmotnosti přesunovaného materiálu Příplatek k ceně za zvětšený přesun přes vymezenou největší dopravní vzdálenost do 100 m</t>
  </si>
  <si>
    <t>1364276085</t>
  </si>
  <si>
    <t>https://podminky.urs.cz/item/CS_URS_2021_02/998766192</t>
  </si>
  <si>
    <t>27</t>
  </si>
  <si>
    <t>998766299</t>
  </si>
  <si>
    <t>Manipulace a doprava truhl. výrobků</t>
  </si>
  <si>
    <t>sou</t>
  </si>
  <si>
    <t>-852316962</t>
  </si>
  <si>
    <t>HZS</t>
  </si>
  <si>
    <t>Hodinové zúčtovací sazby</t>
  </si>
  <si>
    <t>28</t>
  </si>
  <si>
    <t>HZS1291</t>
  </si>
  <si>
    <t>Hodinové zúčtovací sazby profesí HSV zemní a pomocné práce pomocný stavební dělník</t>
  </si>
  <si>
    <t>hod</t>
  </si>
  <si>
    <t>512</t>
  </si>
  <si>
    <t>-1198145720</t>
  </si>
  <si>
    <t>https://podminky.urs.cz/item/CS_URS_2021_02/HZS1291</t>
  </si>
  <si>
    <t>"závěrečný úklid" 24*0,5</t>
  </si>
  <si>
    <t>VRN</t>
  </si>
  <si>
    <t>Vedlejší rozpočtové náklady</t>
  </si>
  <si>
    <t>29</t>
  </si>
  <si>
    <t>013244000</t>
  </si>
  <si>
    <t>Dokumentace pro provádění stavby - dílenská dokumentace</t>
  </si>
  <si>
    <t>1024</t>
  </si>
  <si>
    <t>834057354</t>
  </si>
  <si>
    <t>https://podminky.urs.cz/item/CS_URS_2021_02/013244000</t>
  </si>
  <si>
    <t>30</t>
  </si>
  <si>
    <t>013254000</t>
  </si>
  <si>
    <t>Dokumentace skutečného provedení stavby</t>
  </si>
  <si>
    <t>-203419262</t>
  </si>
  <si>
    <t>https://podminky.urs.cz/item/CS_URS_2021_02/013254000</t>
  </si>
  <si>
    <t>31</t>
  </si>
  <si>
    <t>040001000</t>
  </si>
  <si>
    <t>Inženýrská činnost</t>
  </si>
  <si>
    <t>-1140798340</t>
  </si>
  <si>
    <t>https://podminky.urs.cz/item/CS_URS_2021_02/040001000</t>
  </si>
  <si>
    <t>070001000</t>
  </si>
  <si>
    <t>Provozní vlivy</t>
  </si>
  <si>
    <t>-1267048468</t>
  </si>
  <si>
    <t>https://podminky.urs.cz/item/CS_URS_2021_02/070001000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</si>
</sst>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619995001" TargetMode="External" /><Relationship Id="rId2" Type="http://schemas.openxmlformats.org/officeDocument/2006/relationships/hyperlink" Target="https://podminky.urs.cz/item/CS_URS_2021_02/968062376" TargetMode="External" /><Relationship Id="rId3" Type="http://schemas.openxmlformats.org/officeDocument/2006/relationships/hyperlink" Target="https://podminky.urs.cz/item/CS_URS_2021_02/968062991" TargetMode="External" /><Relationship Id="rId4" Type="http://schemas.openxmlformats.org/officeDocument/2006/relationships/hyperlink" Target="https://podminky.urs.cz/item/CS_URS_2021_02/997013213" TargetMode="External" /><Relationship Id="rId5" Type="http://schemas.openxmlformats.org/officeDocument/2006/relationships/hyperlink" Target="https://podminky.urs.cz/item/CS_URS_2021_02/997013501" TargetMode="External" /><Relationship Id="rId6" Type="http://schemas.openxmlformats.org/officeDocument/2006/relationships/hyperlink" Target="https://podminky.urs.cz/item/CS_URS_2021_02/997013509" TargetMode="External" /><Relationship Id="rId7" Type="http://schemas.openxmlformats.org/officeDocument/2006/relationships/hyperlink" Target="https://podminky.urs.cz/item/CS_URS_2021_02/997013631" TargetMode="External" /><Relationship Id="rId8" Type="http://schemas.openxmlformats.org/officeDocument/2006/relationships/hyperlink" Target="https://podminky.urs.cz/item/CS_URS_2021_02/997013804" TargetMode="External" /><Relationship Id="rId9" Type="http://schemas.openxmlformats.org/officeDocument/2006/relationships/hyperlink" Target="https://podminky.urs.cz/item/CS_URS_2021_02/997013811" TargetMode="External" /><Relationship Id="rId10" Type="http://schemas.openxmlformats.org/officeDocument/2006/relationships/hyperlink" Target="https://podminky.urs.cz/item/CS_URS_2021_02/764002851" TargetMode="External" /><Relationship Id="rId11" Type="http://schemas.openxmlformats.org/officeDocument/2006/relationships/hyperlink" Target="https://podminky.urs.cz/item/CS_URS_2021_02/764216444" TargetMode="External" /><Relationship Id="rId12" Type="http://schemas.openxmlformats.org/officeDocument/2006/relationships/hyperlink" Target="https://podminky.urs.cz/item/CS_URS_2021_02/764218404" TargetMode="External" /><Relationship Id="rId13" Type="http://schemas.openxmlformats.org/officeDocument/2006/relationships/hyperlink" Target="https://podminky.urs.cz/item/CS_URS_2021_02/766621213" TargetMode="External" /><Relationship Id="rId14" Type="http://schemas.openxmlformats.org/officeDocument/2006/relationships/hyperlink" Target="https://podminky.urs.cz/item/CS_URS_2021_02/766629314" TargetMode="External" /><Relationship Id="rId15" Type="http://schemas.openxmlformats.org/officeDocument/2006/relationships/hyperlink" Target="https://podminky.urs.cz/item/CS_URS_2021_02/998766102" TargetMode="External" /><Relationship Id="rId16" Type="http://schemas.openxmlformats.org/officeDocument/2006/relationships/hyperlink" Target="https://podminky.urs.cz/item/CS_URS_2021_02/998766181" TargetMode="External" /><Relationship Id="rId17" Type="http://schemas.openxmlformats.org/officeDocument/2006/relationships/hyperlink" Target="https://podminky.urs.cz/item/CS_URS_2021_02/998766192" TargetMode="External" /><Relationship Id="rId18" Type="http://schemas.openxmlformats.org/officeDocument/2006/relationships/hyperlink" Target="https://podminky.urs.cz/item/CS_URS_2021_02/HZS1291" TargetMode="External" /><Relationship Id="rId19" Type="http://schemas.openxmlformats.org/officeDocument/2006/relationships/hyperlink" Target="https://podminky.urs.cz/item/CS_URS_2021_02/013244000" TargetMode="External" /><Relationship Id="rId20" Type="http://schemas.openxmlformats.org/officeDocument/2006/relationships/hyperlink" Target="https://podminky.urs.cz/item/CS_URS_2021_02/013254000" TargetMode="External" /><Relationship Id="rId21" Type="http://schemas.openxmlformats.org/officeDocument/2006/relationships/hyperlink" Target="https://podminky.urs.cz/item/CS_URS_2021_02/040001000" TargetMode="External" /><Relationship Id="rId22" Type="http://schemas.openxmlformats.org/officeDocument/2006/relationships/hyperlink" Target="https://podminky.urs.cz/item/CS_URS_2021_02/070001000" TargetMode="External" /><Relationship Id="rId23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31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33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30</v>
      </c>
      <c r="AL14" s="20"/>
      <c r="AM14" s="20"/>
      <c r="AN14" s="32" t="s">
        <v>33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31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31</v>
      </c>
      <c r="AO17" s="20"/>
      <c r="AP17" s="20"/>
      <c r="AQ17" s="20"/>
      <c r="AR17" s="18"/>
      <c r="BE17" s="29"/>
      <c r="BS17" s="15" t="s">
        <v>36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38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31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2022-10b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SOŠ Plasy č.p.280 výměna oken - etapa II.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Školní 280, 331 01 Plasy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70" t="str">
        <f>IF(AN8= "","",AN8)</f>
        <v>8. 4. 2022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26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Gymnázium a střední odborná škola Plasy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34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32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37</v>
      </c>
      <c r="AJ50" s="38"/>
      <c r="AK50" s="38"/>
      <c r="AL50" s="38"/>
      <c r="AM50" s="71" t="str">
        <f>IF(E20="","",E20)</f>
        <v>Ing. Jaroslav Suchý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31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24.75" customHeight="1">
      <c r="A55" s="108" t="s">
        <v>79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'2022-10b - SOŠ Plasy č.p....'!J28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'2022-10b - SOŠ Plasy č.p....'!P82</f>
        <v>0</v>
      </c>
      <c r="AV55" s="117">
        <f>'2022-10b - SOŠ Plasy č.p....'!J31</f>
        <v>0</v>
      </c>
      <c r="AW55" s="117">
        <f>'2022-10b - SOŠ Plasy č.p....'!J32</f>
        <v>0</v>
      </c>
      <c r="AX55" s="117">
        <f>'2022-10b - SOŠ Plasy č.p....'!J33</f>
        <v>0</v>
      </c>
      <c r="AY55" s="117">
        <f>'2022-10b - SOŠ Plasy č.p....'!J34</f>
        <v>0</v>
      </c>
      <c r="AZ55" s="117">
        <f>'2022-10b - SOŠ Plasy č.p....'!F31</f>
        <v>0</v>
      </c>
      <c r="BA55" s="117">
        <f>'2022-10b - SOŠ Plasy č.p....'!F32</f>
        <v>0</v>
      </c>
      <c r="BB55" s="117">
        <f>'2022-10b - SOŠ Plasy č.p....'!F33</f>
        <v>0</v>
      </c>
      <c r="BC55" s="117">
        <f>'2022-10b - SOŠ Plasy č.p....'!F34</f>
        <v>0</v>
      </c>
      <c r="BD55" s="119">
        <f>'2022-10b - SOŠ Plasy č.p....'!F35</f>
        <v>0</v>
      </c>
      <c r="BE55" s="7"/>
      <c r="BT55" s="120" t="s">
        <v>81</v>
      </c>
      <c r="BU55" s="120" t="s">
        <v>82</v>
      </c>
      <c r="BV55" s="120" t="s">
        <v>77</v>
      </c>
      <c r="BW55" s="120" t="s">
        <v>5</v>
      </c>
      <c r="BX55" s="120" t="s">
        <v>78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s9YUyvwtngif/2M87d5qNrMHNEUvlS2iOPce2b+b2bpneY7vemBK9NNRIVngmy7+MbYW7kHzVIHOQHfS8V3kTA==" hashValue="qojwUsYuN+FOGITrXzERLxqQovgfepZzxU+JKNcfNbvufJZ5OGC3nu4FPchs2nCn/sbw7N8tqRg42alUEgUP8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2-10b - SOŠ Plasy č.p.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hidden="1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83</v>
      </c>
    </row>
    <row r="4" hidden="1" s="1" customFormat="1" ht="24.96" customHeight="1">
      <c r="B4" s="18"/>
      <c r="D4" s="123" t="s">
        <v>84</v>
      </c>
      <c r="L4" s="18"/>
      <c r="M4" s="124" t="s">
        <v>10</v>
      </c>
      <c r="AT4" s="15" t="s">
        <v>4</v>
      </c>
    </row>
    <row r="5" hidden="1" s="1" customFormat="1" ht="6.96" customHeight="1">
      <c r="B5" s="18"/>
      <c r="L5" s="18"/>
    </row>
    <row r="6" hidden="1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hidden="1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hidden="1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hidden="1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21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25" t="s">
        <v>22</v>
      </c>
      <c r="E10" s="36"/>
      <c r="F10" s="128" t="s">
        <v>23</v>
      </c>
      <c r="G10" s="36"/>
      <c r="H10" s="36"/>
      <c r="I10" s="125" t="s">
        <v>24</v>
      </c>
      <c r="J10" s="129" t="str">
        <f>'Rekapitulace zakázky'!AN8</f>
        <v>8. 4. 2022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 ht="12" customHeight="1">
      <c r="A12" s="36"/>
      <c r="B12" s="42"/>
      <c r="C12" s="36"/>
      <c r="D12" s="125" t="s">
        <v>26</v>
      </c>
      <c r="E12" s="36"/>
      <c r="F12" s="36"/>
      <c r="G12" s="36"/>
      <c r="H12" s="36"/>
      <c r="I12" s="125" t="s">
        <v>27</v>
      </c>
      <c r="J12" s="128" t="s">
        <v>28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8" customHeight="1">
      <c r="A13" s="36"/>
      <c r="B13" s="42"/>
      <c r="C13" s="36"/>
      <c r="D13" s="36"/>
      <c r="E13" s="128" t="s">
        <v>29</v>
      </c>
      <c r="F13" s="36"/>
      <c r="G13" s="36"/>
      <c r="H13" s="36"/>
      <c r="I13" s="125" t="s">
        <v>30</v>
      </c>
      <c r="J13" s="128" t="s">
        <v>31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2" customHeight="1">
      <c r="A15" s="36"/>
      <c r="B15" s="42"/>
      <c r="C15" s="36"/>
      <c r="D15" s="125" t="s">
        <v>32</v>
      </c>
      <c r="E15" s="36"/>
      <c r="F15" s="36"/>
      <c r="G15" s="36"/>
      <c r="H15" s="36"/>
      <c r="I15" s="125" t="s">
        <v>27</v>
      </c>
      <c r="J15" s="31" t="str">
        <f>'Rekapitulace zakázky'!AN13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8" customHeight="1">
      <c r="A16" s="36"/>
      <c r="B16" s="42"/>
      <c r="C16" s="36"/>
      <c r="D16" s="36"/>
      <c r="E16" s="31" t="str">
        <f>'Rekapitulace zakázky'!E14</f>
        <v>Vyplň údaj</v>
      </c>
      <c r="F16" s="128"/>
      <c r="G16" s="128"/>
      <c r="H16" s="128"/>
      <c r="I16" s="125" t="s">
        <v>30</v>
      </c>
      <c r="J16" s="31" t="str">
        <f>'Rekapitulace zakázky'!AN14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12" customHeight="1">
      <c r="A18" s="36"/>
      <c r="B18" s="42"/>
      <c r="C18" s="36"/>
      <c r="D18" s="125" t="s">
        <v>34</v>
      </c>
      <c r="E18" s="36"/>
      <c r="F18" s="36"/>
      <c r="G18" s="36"/>
      <c r="H18" s="36"/>
      <c r="I18" s="125" t="s">
        <v>27</v>
      </c>
      <c r="J18" s="128" t="str">
        <f>IF('Rekapitulace zakázky'!AN16="","",'Rekapitulace zakázky'!AN16)</f>
        <v/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8" customHeight="1">
      <c r="A19" s="36"/>
      <c r="B19" s="42"/>
      <c r="C19" s="36"/>
      <c r="D19" s="36"/>
      <c r="E19" s="128" t="str">
        <f>IF('Rekapitulace zakázky'!E17="","",'Rekapitulace zakázky'!E17)</f>
        <v xml:space="preserve"> </v>
      </c>
      <c r="F19" s="36"/>
      <c r="G19" s="36"/>
      <c r="H19" s="36"/>
      <c r="I19" s="125" t="s">
        <v>30</v>
      </c>
      <c r="J19" s="128" t="str">
        <f>IF('Rekapitulace zakázky'!AN17="","",'Rekapitulace zakázky'!AN17)</f>
        <v/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12" customHeight="1">
      <c r="A21" s="36"/>
      <c r="B21" s="42"/>
      <c r="C21" s="36"/>
      <c r="D21" s="125" t="s">
        <v>37</v>
      </c>
      <c r="E21" s="36"/>
      <c r="F21" s="36"/>
      <c r="G21" s="36"/>
      <c r="H21" s="36"/>
      <c r="I21" s="125" t="s">
        <v>27</v>
      </c>
      <c r="J21" s="128" t="s">
        <v>38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8" customHeight="1">
      <c r="A22" s="36"/>
      <c r="B22" s="42"/>
      <c r="C22" s="36"/>
      <c r="D22" s="36"/>
      <c r="E22" s="128" t="s">
        <v>39</v>
      </c>
      <c r="F22" s="36"/>
      <c r="G22" s="36"/>
      <c r="H22" s="36"/>
      <c r="I22" s="125" t="s">
        <v>30</v>
      </c>
      <c r="J22" s="128" t="s">
        <v>31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12" customHeight="1">
      <c r="A24" s="36"/>
      <c r="B24" s="42"/>
      <c r="C24" s="36"/>
      <c r="D24" s="125" t="s">
        <v>40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8" customFormat="1" ht="47.25" customHeight="1">
      <c r="A25" s="130"/>
      <c r="B25" s="131"/>
      <c r="C25" s="130"/>
      <c r="D25" s="130"/>
      <c r="E25" s="132" t="s">
        <v>41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hidden="1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25.44" customHeight="1">
      <c r="A28" s="36"/>
      <c r="B28" s="42"/>
      <c r="C28" s="36"/>
      <c r="D28" s="135" t="s">
        <v>42</v>
      </c>
      <c r="E28" s="36"/>
      <c r="F28" s="36"/>
      <c r="G28" s="36"/>
      <c r="H28" s="36"/>
      <c r="I28" s="36"/>
      <c r="J28" s="136">
        <f>ROUND(J82,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hidden="1" s="2" customFormat="1" ht="14.4" customHeight="1">
      <c r="A30" s="36"/>
      <c r="B30" s="42"/>
      <c r="C30" s="36"/>
      <c r="D30" s="36"/>
      <c r="E30" s="36"/>
      <c r="F30" s="137" t="s">
        <v>44</v>
      </c>
      <c r="G30" s="36"/>
      <c r="H30" s="36"/>
      <c r="I30" s="137" t="s">
        <v>43</v>
      </c>
      <c r="J30" s="137" t="s">
        <v>45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14.4" customHeight="1">
      <c r="A31" s="36"/>
      <c r="B31" s="42"/>
      <c r="C31" s="36"/>
      <c r="D31" s="138" t="s">
        <v>46</v>
      </c>
      <c r="E31" s="125" t="s">
        <v>47</v>
      </c>
      <c r="F31" s="139">
        <f>ROUND((SUM(BE82:BE147)),  2)</f>
        <v>0</v>
      </c>
      <c r="G31" s="36"/>
      <c r="H31" s="36"/>
      <c r="I31" s="140">
        <v>0.20999999999999999</v>
      </c>
      <c r="J31" s="139">
        <f>ROUND(((SUM(BE82:BE147))*I31),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125" t="s">
        <v>48</v>
      </c>
      <c r="F32" s="139">
        <f>ROUND((SUM(BF82:BF147)),  2)</f>
        <v>0</v>
      </c>
      <c r="G32" s="36"/>
      <c r="H32" s="36"/>
      <c r="I32" s="140">
        <v>0.14999999999999999</v>
      </c>
      <c r="J32" s="139">
        <f>ROUND(((SUM(BF82:BF147))*I32),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49</v>
      </c>
      <c r="F33" s="139">
        <f>ROUND((SUM(BG82:BG147)),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50</v>
      </c>
      <c r="F34" s="139">
        <f>ROUND((SUM(BH82:BH147)),  2)</f>
        <v>0</v>
      </c>
      <c r="G34" s="36"/>
      <c r="H34" s="36"/>
      <c r="I34" s="140">
        <v>0.14999999999999999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51</v>
      </c>
      <c r="F35" s="139">
        <f>ROUND((SUM(BI82:BI147)),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25.44" customHeight="1">
      <c r="A37" s="36"/>
      <c r="B37" s="42"/>
      <c r="C37" s="141"/>
      <c r="D37" s="142" t="s">
        <v>52</v>
      </c>
      <c r="E37" s="143"/>
      <c r="F37" s="143"/>
      <c r="G37" s="144" t="s">
        <v>53</v>
      </c>
      <c r="H37" s="145" t="s">
        <v>54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/>
    <row r="40" hidden="1"/>
    <row r="41" hidden="1"/>
    <row r="42" hidden="1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2" customFormat="1" ht="24.96" customHeight="1">
      <c r="A43" s="36"/>
      <c r="B43" s="37"/>
      <c r="C43" s="21" t="s">
        <v>85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hidden="1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hidden="1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hidden="1" s="2" customFormat="1" ht="16.5" customHeight="1">
      <c r="A46" s="36"/>
      <c r="B46" s="37"/>
      <c r="C46" s="38"/>
      <c r="D46" s="38"/>
      <c r="E46" s="67" t="str">
        <f>E7</f>
        <v>SOŠ Plasy č.p.280 výměna oken - etapa II.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hidden="1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hidden="1" s="2" customFormat="1" ht="12" customHeight="1">
      <c r="A48" s="36"/>
      <c r="B48" s="37"/>
      <c r="C48" s="30" t="s">
        <v>22</v>
      </c>
      <c r="D48" s="38"/>
      <c r="E48" s="38"/>
      <c r="F48" s="25" t="str">
        <f>F10</f>
        <v>Školní 280, 331 01 Plasy</v>
      </c>
      <c r="G48" s="38"/>
      <c r="H48" s="38"/>
      <c r="I48" s="30" t="s">
        <v>24</v>
      </c>
      <c r="J48" s="70" t="str">
        <f>IF(J10="","",J10)</f>
        <v>8. 4. 2022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hidden="1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hidden="1" s="2" customFormat="1" ht="15.15" customHeight="1">
      <c r="A50" s="36"/>
      <c r="B50" s="37"/>
      <c r="C50" s="30" t="s">
        <v>26</v>
      </c>
      <c r="D50" s="38"/>
      <c r="E50" s="38"/>
      <c r="F50" s="25" t="str">
        <f>E13</f>
        <v>Gymnázium a střední odborná škola Plasy</v>
      </c>
      <c r="G50" s="38"/>
      <c r="H50" s="38"/>
      <c r="I50" s="30" t="s">
        <v>34</v>
      </c>
      <c r="J50" s="34" t="str">
        <f>E19</f>
        <v xml:space="preserve"> 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hidden="1" s="2" customFormat="1" ht="15.15" customHeight="1">
      <c r="A51" s="36"/>
      <c r="B51" s="37"/>
      <c r="C51" s="30" t="s">
        <v>32</v>
      </c>
      <c r="D51" s="38"/>
      <c r="E51" s="38"/>
      <c r="F51" s="25" t="str">
        <f>IF(E16="","",E16)</f>
        <v>Vyplň údaj</v>
      </c>
      <c r="G51" s="38"/>
      <c r="H51" s="38"/>
      <c r="I51" s="30" t="s">
        <v>37</v>
      </c>
      <c r="J51" s="34" t="str">
        <f>E22</f>
        <v>Ing. Jaroslav Suchý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hidden="1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hidden="1" s="2" customFormat="1" ht="29.28" customHeight="1">
      <c r="A53" s="36"/>
      <c r="B53" s="37"/>
      <c r="C53" s="152" t="s">
        <v>86</v>
      </c>
      <c r="D53" s="153"/>
      <c r="E53" s="153"/>
      <c r="F53" s="153"/>
      <c r="G53" s="153"/>
      <c r="H53" s="153"/>
      <c r="I53" s="153"/>
      <c r="J53" s="154" t="s">
        <v>87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hidden="1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hidden="1" s="2" customFormat="1" ht="22.8" customHeight="1">
      <c r="A55" s="36"/>
      <c r="B55" s="37"/>
      <c r="C55" s="155" t="s">
        <v>74</v>
      </c>
      <c r="D55" s="38"/>
      <c r="E55" s="38"/>
      <c r="F55" s="38"/>
      <c r="G55" s="38"/>
      <c r="H55" s="38"/>
      <c r="I55" s="38"/>
      <c r="J55" s="100">
        <f>J82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88</v>
      </c>
    </row>
    <row r="56" hidden="1" s="9" customFormat="1" ht="24.96" customHeight="1">
      <c r="A56" s="9"/>
      <c r="B56" s="156"/>
      <c r="C56" s="157"/>
      <c r="D56" s="158" t="s">
        <v>89</v>
      </c>
      <c r="E56" s="159"/>
      <c r="F56" s="159"/>
      <c r="G56" s="159"/>
      <c r="H56" s="159"/>
      <c r="I56" s="159"/>
      <c r="J56" s="160">
        <f>J83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hidden="1" s="10" customFormat="1" ht="19.92" customHeight="1">
      <c r="A57" s="10"/>
      <c r="B57" s="162"/>
      <c r="C57" s="163"/>
      <c r="D57" s="164" t="s">
        <v>90</v>
      </c>
      <c r="E57" s="165"/>
      <c r="F57" s="165"/>
      <c r="G57" s="165"/>
      <c r="H57" s="165"/>
      <c r="I57" s="165"/>
      <c r="J57" s="166">
        <f>J84</f>
        <v>0</v>
      </c>
      <c r="K57" s="163"/>
      <c r="L57" s="167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hidden="1" s="10" customFormat="1" ht="19.92" customHeight="1">
      <c r="A58" s="10"/>
      <c r="B58" s="162"/>
      <c r="C58" s="163"/>
      <c r="D58" s="164" t="s">
        <v>91</v>
      </c>
      <c r="E58" s="165"/>
      <c r="F58" s="165"/>
      <c r="G58" s="165"/>
      <c r="H58" s="165"/>
      <c r="I58" s="165"/>
      <c r="J58" s="166">
        <f>J88</f>
        <v>0</v>
      </c>
      <c r="K58" s="163"/>
      <c r="L58" s="167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hidden="1" s="10" customFormat="1" ht="19.92" customHeight="1">
      <c r="A59" s="10"/>
      <c r="B59" s="162"/>
      <c r="C59" s="163"/>
      <c r="D59" s="164" t="s">
        <v>92</v>
      </c>
      <c r="E59" s="165"/>
      <c r="F59" s="165"/>
      <c r="G59" s="165"/>
      <c r="H59" s="165"/>
      <c r="I59" s="165"/>
      <c r="J59" s="166">
        <f>J93</f>
        <v>0</v>
      </c>
      <c r="K59" s="163"/>
      <c r="L59" s="167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hidden="1" s="9" customFormat="1" ht="24.96" customHeight="1">
      <c r="A60" s="9"/>
      <c r="B60" s="156"/>
      <c r="C60" s="157"/>
      <c r="D60" s="158" t="s">
        <v>93</v>
      </c>
      <c r="E60" s="159"/>
      <c r="F60" s="159"/>
      <c r="G60" s="159"/>
      <c r="H60" s="159"/>
      <c r="I60" s="159"/>
      <c r="J60" s="160">
        <f>J110</f>
        <v>0</v>
      </c>
      <c r="K60" s="157"/>
      <c r="L60" s="16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62"/>
      <c r="C61" s="163"/>
      <c r="D61" s="164" t="s">
        <v>94</v>
      </c>
      <c r="E61" s="165"/>
      <c r="F61" s="165"/>
      <c r="G61" s="165"/>
      <c r="H61" s="165"/>
      <c r="I61" s="165"/>
      <c r="J61" s="166">
        <f>J111</f>
        <v>0</v>
      </c>
      <c r="K61" s="163"/>
      <c r="L61" s="16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62"/>
      <c r="C62" s="163"/>
      <c r="D62" s="164" t="s">
        <v>95</v>
      </c>
      <c r="E62" s="165"/>
      <c r="F62" s="165"/>
      <c r="G62" s="165"/>
      <c r="H62" s="165"/>
      <c r="I62" s="165"/>
      <c r="J62" s="166">
        <f>J119</f>
        <v>0</v>
      </c>
      <c r="K62" s="163"/>
      <c r="L62" s="16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56"/>
      <c r="C63" s="157"/>
      <c r="D63" s="158" t="s">
        <v>96</v>
      </c>
      <c r="E63" s="159"/>
      <c r="F63" s="159"/>
      <c r="G63" s="159"/>
      <c r="H63" s="159"/>
      <c r="I63" s="159"/>
      <c r="J63" s="160">
        <f>J135</f>
        <v>0</v>
      </c>
      <c r="K63" s="157"/>
      <c r="L63" s="16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9" customFormat="1" ht="24.96" customHeight="1">
      <c r="A64" s="9"/>
      <c r="B64" s="156"/>
      <c r="C64" s="157"/>
      <c r="D64" s="158" t="s">
        <v>97</v>
      </c>
      <c r="E64" s="159"/>
      <c r="F64" s="159"/>
      <c r="G64" s="159"/>
      <c r="H64" s="159"/>
      <c r="I64" s="159"/>
      <c r="J64" s="160">
        <f>J139</f>
        <v>0</v>
      </c>
      <c r="K64" s="157"/>
      <c r="L64" s="16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 s="2" customFormat="1" ht="6.96" customHeight="1">
      <c r="A66" s="36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hidden="1"/>
    <row r="68" hidden="1"/>
    <row r="69" hidden="1"/>
    <row r="70" s="2" customFormat="1" ht="6.96" customHeight="1">
      <c r="A70" s="36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4.96" customHeight="1">
      <c r="A71" s="36"/>
      <c r="B71" s="37"/>
      <c r="C71" s="21" t="s">
        <v>98</v>
      </c>
      <c r="D71" s="38"/>
      <c r="E71" s="38"/>
      <c r="F71" s="38"/>
      <c r="G71" s="38"/>
      <c r="H71" s="38"/>
      <c r="I71" s="38"/>
      <c r="J71" s="38"/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2" customHeight="1">
      <c r="A73" s="36"/>
      <c r="B73" s="37"/>
      <c r="C73" s="30" t="s">
        <v>16</v>
      </c>
      <c r="D73" s="38"/>
      <c r="E73" s="38"/>
      <c r="F73" s="38"/>
      <c r="G73" s="38"/>
      <c r="H73" s="38"/>
      <c r="I73" s="38"/>
      <c r="J73" s="38"/>
      <c r="K73" s="38"/>
      <c r="L73" s="12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6.5" customHeight="1">
      <c r="A74" s="36"/>
      <c r="B74" s="37"/>
      <c r="C74" s="38"/>
      <c r="D74" s="38"/>
      <c r="E74" s="67" t="str">
        <f>E7</f>
        <v>SOŠ Plasy č.p.280 výměna oken - etapa II.</v>
      </c>
      <c r="F74" s="38"/>
      <c r="G74" s="38"/>
      <c r="H74" s="38"/>
      <c r="I74" s="38"/>
      <c r="J74" s="38"/>
      <c r="K74" s="38"/>
      <c r="L74" s="12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22</v>
      </c>
      <c r="D76" s="38"/>
      <c r="E76" s="38"/>
      <c r="F76" s="25" t="str">
        <f>F10</f>
        <v>Školní 280, 331 01 Plasy</v>
      </c>
      <c r="G76" s="38"/>
      <c r="H76" s="38"/>
      <c r="I76" s="30" t="s">
        <v>24</v>
      </c>
      <c r="J76" s="70" t="str">
        <f>IF(J10="","",J10)</f>
        <v>8. 4. 2022</v>
      </c>
      <c r="K76" s="38"/>
      <c r="L76" s="12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26</v>
      </c>
      <c r="D78" s="38"/>
      <c r="E78" s="38"/>
      <c r="F78" s="25" t="str">
        <f>E13</f>
        <v>Gymnázium a střední odborná škola Plasy</v>
      </c>
      <c r="G78" s="38"/>
      <c r="H78" s="38"/>
      <c r="I78" s="30" t="s">
        <v>34</v>
      </c>
      <c r="J78" s="34" t="str">
        <f>E19</f>
        <v xml:space="preserve"> </v>
      </c>
      <c r="K78" s="38"/>
      <c r="L78" s="12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5.15" customHeight="1">
      <c r="A79" s="36"/>
      <c r="B79" s="37"/>
      <c r="C79" s="30" t="s">
        <v>32</v>
      </c>
      <c r="D79" s="38"/>
      <c r="E79" s="38"/>
      <c r="F79" s="25" t="str">
        <f>IF(E16="","",E16)</f>
        <v>Vyplň údaj</v>
      </c>
      <c r="G79" s="38"/>
      <c r="H79" s="38"/>
      <c r="I79" s="30" t="s">
        <v>37</v>
      </c>
      <c r="J79" s="34" t="str">
        <f>E22</f>
        <v>Ing. Jaroslav Suchý</v>
      </c>
      <c r="K79" s="38"/>
      <c r="L79" s="12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0.32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2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11" customFormat="1" ht="29.28" customHeight="1">
      <c r="A81" s="168"/>
      <c r="B81" s="169"/>
      <c r="C81" s="170" t="s">
        <v>99</v>
      </c>
      <c r="D81" s="171" t="s">
        <v>61</v>
      </c>
      <c r="E81" s="171" t="s">
        <v>57</v>
      </c>
      <c r="F81" s="171" t="s">
        <v>58</v>
      </c>
      <c r="G81" s="171" t="s">
        <v>100</v>
      </c>
      <c r="H81" s="171" t="s">
        <v>101</v>
      </c>
      <c r="I81" s="171" t="s">
        <v>102</v>
      </c>
      <c r="J81" s="171" t="s">
        <v>87</v>
      </c>
      <c r="K81" s="172" t="s">
        <v>103</v>
      </c>
      <c r="L81" s="173"/>
      <c r="M81" s="90" t="s">
        <v>31</v>
      </c>
      <c r="N81" s="91" t="s">
        <v>46</v>
      </c>
      <c r="O81" s="91" t="s">
        <v>104</v>
      </c>
      <c r="P81" s="91" t="s">
        <v>105</v>
      </c>
      <c r="Q81" s="91" t="s">
        <v>106</v>
      </c>
      <c r="R81" s="91" t="s">
        <v>107</v>
      </c>
      <c r="S81" s="91" t="s">
        <v>108</v>
      </c>
      <c r="T81" s="92" t="s">
        <v>109</v>
      </c>
      <c r="U81" s="168"/>
      <c r="V81" s="168"/>
      <c r="W81" s="168"/>
      <c r="X81" s="168"/>
      <c r="Y81" s="168"/>
      <c r="Z81" s="168"/>
      <c r="AA81" s="168"/>
      <c r="AB81" s="168"/>
      <c r="AC81" s="168"/>
      <c r="AD81" s="168"/>
      <c r="AE81" s="168"/>
    </row>
    <row r="82" s="2" customFormat="1" ht="22.8" customHeight="1">
      <c r="A82" s="36"/>
      <c r="B82" s="37"/>
      <c r="C82" s="97" t="s">
        <v>110</v>
      </c>
      <c r="D82" s="38"/>
      <c r="E82" s="38"/>
      <c r="F82" s="38"/>
      <c r="G82" s="38"/>
      <c r="H82" s="38"/>
      <c r="I82" s="38"/>
      <c r="J82" s="174">
        <f>BK82</f>
        <v>0</v>
      </c>
      <c r="K82" s="38"/>
      <c r="L82" s="42"/>
      <c r="M82" s="93"/>
      <c r="N82" s="175"/>
      <c r="O82" s="94"/>
      <c r="P82" s="176">
        <f>P83+P110+P135+P139</f>
        <v>0</v>
      </c>
      <c r="Q82" s="94"/>
      <c r="R82" s="176">
        <f>R83+R110+R135+R139</f>
        <v>14.703144000000002</v>
      </c>
      <c r="S82" s="94"/>
      <c r="T82" s="177">
        <f>T83+T110+T135+T139</f>
        <v>7.9972880000000002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75</v>
      </c>
      <c r="AU82" s="15" t="s">
        <v>88</v>
      </c>
      <c r="BK82" s="178">
        <f>BK83+BK110+BK135+BK139</f>
        <v>0</v>
      </c>
    </row>
    <row r="83" s="12" customFormat="1" ht="25.92" customHeight="1">
      <c r="A83" s="12"/>
      <c r="B83" s="179"/>
      <c r="C83" s="180"/>
      <c r="D83" s="181" t="s">
        <v>75</v>
      </c>
      <c r="E83" s="182" t="s">
        <v>111</v>
      </c>
      <c r="F83" s="182" t="s">
        <v>112</v>
      </c>
      <c r="G83" s="180"/>
      <c r="H83" s="180"/>
      <c r="I83" s="183"/>
      <c r="J83" s="184">
        <f>BK83</f>
        <v>0</v>
      </c>
      <c r="K83" s="180"/>
      <c r="L83" s="185"/>
      <c r="M83" s="186"/>
      <c r="N83" s="187"/>
      <c r="O83" s="187"/>
      <c r="P83" s="188">
        <f>P84+P88+P93</f>
        <v>0</v>
      </c>
      <c r="Q83" s="187"/>
      <c r="R83" s="188">
        <f>R84+R88+R93</f>
        <v>0.43920000000000003</v>
      </c>
      <c r="S83" s="187"/>
      <c r="T83" s="189">
        <f>T84+T88+T93</f>
        <v>7.8730400000000005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0" t="s">
        <v>81</v>
      </c>
      <c r="AT83" s="191" t="s">
        <v>75</v>
      </c>
      <c r="AU83" s="191" t="s">
        <v>76</v>
      </c>
      <c r="AY83" s="190" t="s">
        <v>113</v>
      </c>
      <c r="BK83" s="192">
        <f>BK84+BK88+BK93</f>
        <v>0</v>
      </c>
    </row>
    <row r="84" s="12" customFormat="1" ht="22.8" customHeight="1">
      <c r="A84" s="12"/>
      <c r="B84" s="179"/>
      <c r="C84" s="180"/>
      <c r="D84" s="181" t="s">
        <v>75</v>
      </c>
      <c r="E84" s="193" t="s">
        <v>114</v>
      </c>
      <c r="F84" s="193" t="s">
        <v>115</v>
      </c>
      <c r="G84" s="180"/>
      <c r="H84" s="180"/>
      <c r="I84" s="183"/>
      <c r="J84" s="194">
        <f>BK84</f>
        <v>0</v>
      </c>
      <c r="K84" s="180"/>
      <c r="L84" s="185"/>
      <c r="M84" s="186"/>
      <c r="N84" s="187"/>
      <c r="O84" s="187"/>
      <c r="P84" s="188">
        <f>SUM(P85:P87)</f>
        <v>0</v>
      </c>
      <c r="Q84" s="187"/>
      <c r="R84" s="188">
        <f>SUM(R85:R87)</f>
        <v>0.43920000000000003</v>
      </c>
      <c r="S84" s="187"/>
      <c r="T84" s="189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0" t="s">
        <v>81</v>
      </c>
      <c r="AT84" s="191" t="s">
        <v>75</v>
      </c>
      <c r="AU84" s="191" t="s">
        <v>81</v>
      </c>
      <c r="AY84" s="190" t="s">
        <v>113</v>
      </c>
      <c r="BK84" s="192">
        <f>SUM(BK85:BK87)</f>
        <v>0</v>
      </c>
    </row>
    <row r="85" s="2" customFormat="1" ht="16.5" customHeight="1">
      <c r="A85" s="36"/>
      <c r="B85" s="37"/>
      <c r="C85" s="195" t="s">
        <v>81</v>
      </c>
      <c r="D85" s="195" t="s">
        <v>116</v>
      </c>
      <c r="E85" s="196" t="s">
        <v>117</v>
      </c>
      <c r="F85" s="197" t="s">
        <v>118</v>
      </c>
      <c r="G85" s="198" t="s">
        <v>119</v>
      </c>
      <c r="H85" s="199">
        <v>292.80000000000001</v>
      </c>
      <c r="I85" s="200"/>
      <c r="J85" s="201">
        <f>ROUND(I85*H85,2)</f>
        <v>0</v>
      </c>
      <c r="K85" s="197" t="s">
        <v>120</v>
      </c>
      <c r="L85" s="42"/>
      <c r="M85" s="202" t="s">
        <v>31</v>
      </c>
      <c r="N85" s="203" t="s">
        <v>47</v>
      </c>
      <c r="O85" s="82"/>
      <c r="P85" s="204">
        <f>O85*H85</f>
        <v>0</v>
      </c>
      <c r="Q85" s="204">
        <v>0.0015</v>
      </c>
      <c r="R85" s="204">
        <f>Q85*H85</f>
        <v>0.43920000000000003</v>
      </c>
      <c r="S85" s="204">
        <v>0</v>
      </c>
      <c r="T85" s="205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6" t="s">
        <v>121</v>
      </c>
      <c r="AT85" s="206" t="s">
        <v>116</v>
      </c>
      <c r="AU85" s="206" t="s">
        <v>83</v>
      </c>
      <c r="AY85" s="15" t="s">
        <v>113</v>
      </c>
      <c r="BE85" s="207">
        <f>IF(N85="základní",J85,0)</f>
        <v>0</v>
      </c>
      <c r="BF85" s="207">
        <f>IF(N85="snížená",J85,0)</f>
        <v>0</v>
      </c>
      <c r="BG85" s="207">
        <f>IF(N85="zákl. přenesená",J85,0)</f>
        <v>0</v>
      </c>
      <c r="BH85" s="207">
        <f>IF(N85="sníž. přenesená",J85,0)</f>
        <v>0</v>
      </c>
      <c r="BI85" s="207">
        <f>IF(N85="nulová",J85,0)</f>
        <v>0</v>
      </c>
      <c r="BJ85" s="15" t="s">
        <v>81</v>
      </c>
      <c r="BK85" s="207">
        <f>ROUND(I85*H85,2)</f>
        <v>0</v>
      </c>
      <c r="BL85" s="15" t="s">
        <v>121</v>
      </c>
      <c r="BM85" s="206" t="s">
        <v>122</v>
      </c>
    </row>
    <row r="86" s="2" customFormat="1">
      <c r="A86" s="36"/>
      <c r="B86" s="37"/>
      <c r="C86" s="38"/>
      <c r="D86" s="208" t="s">
        <v>123</v>
      </c>
      <c r="E86" s="38"/>
      <c r="F86" s="209" t="s">
        <v>124</v>
      </c>
      <c r="G86" s="38"/>
      <c r="H86" s="38"/>
      <c r="I86" s="210"/>
      <c r="J86" s="38"/>
      <c r="K86" s="38"/>
      <c r="L86" s="42"/>
      <c r="M86" s="211"/>
      <c r="N86" s="212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123</v>
      </c>
      <c r="AU86" s="15" t="s">
        <v>83</v>
      </c>
    </row>
    <row r="87" s="13" customFormat="1">
      <c r="A87" s="13"/>
      <c r="B87" s="213"/>
      <c r="C87" s="214"/>
      <c r="D87" s="215" t="s">
        <v>125</v>
      </c>
      <c r="E87" s="216" t="s">
        <v>31</v>
      </c>
      <c r="F87" s="217" t="s">
        <v>126</v>
      </c>
      <c r="G87" s="214"/>
      <c r="H87" s="218">
        <v>292.80000000000001</v>
      </c>
      <c r="I87" s="219"/>
      <c r="J87" s="214"/>
      <c r="K87" s="214"/>
      <c r="L87" s="220"/>
      <c r="M87" s="221"/>
      <c r="N87" s="222"/>
      <c r="O87" s="222"/>
      <c r="P87" s="222"/>
      <c r="Q87" s="222"/>
      <c r="R87" s="222"/>
      <c r="S87" s="222"/>
      <c r="T87" s="22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4" t="s">
        <v>125</v>
      </c>
      <c r="AU87" s="224" t="s">
        <v>83</v>
      </c>
      <c r="AV87" s="13" t="s">
        <v>83</v>
      </c>
      <c r="AW87" s="13" t="s">
        <v>36</v>
      </c>
      <c r="AX87" s="13" t="s">
        <v>81</v>
      </c>
      <c r="AY87" s="224" t="s">
        <v>113</v>
      </c>
    </row>
    <row r="88" s="12" customFormat="1" ht="22.8" customHeight="1">
      <c r="A88" s="12"/>
      <c r="B88" s="179"/>
      <c r="C88" s="180"/>
      <c r="D88" s="181" t="s">
        <v>75</v>
      </c>
      <c r="E88" s="193" t="s">
        <v>127</v>
      </c>
      <c r="F88" s="193" t="s">
        <v>128</v>
      </c>
      <c r="G88" s="180"/>
      <c r="H88" s="180"/>
      <c r="I88" s="183"/>
      <c r="J88" s="194">
        <f>BK88</f>
        <v>0</v>
      </c>
      <c r="K88" s="180"/>
      <c r="L88" s="185"/>
      <c r="M88" s="186"/>
      <c r="N88" s="187"/>
      <c r="O88" s="187"/>
      <c r="P88" s="188">
        <f>SUM(P89:P92)</f>
        <v>0</v>
      </c>
      <c r="Q88" s="187"/>
      <c r="R88" s="188">
        <f>SUM(R89:R92)</f>
        <v>0</v>
      </c>
      <c r="S88" s="187"/>
      <c r="T88" s="189">
        <f>SUM(T89:T92)</f>
        <v>7.8730400000000005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0" t="s">
        <v>81</v>
      </c>
      <c r="AT88" s="191" t="s">
        <v>75</v>
      </c>
      <c r="AU88" s="191" t="s">
        <v>81</v>
      </c>
      <c r="AY88" s="190" t="s">
        <v>113</v>
      </c>
      <c r="BK88" s="192">
        <f>SUM(BK89:BK92)</f>
        <v>0</v>
      </c>
    </row>
    <row r="89" s="2" customFormat="1" ht="24.15" customHeight="1">
      <c r="A89" s="36"/>
      <c r="B89" s="37"/>
      <c r="C89" s="195" t="s">
        <v>83</v>
      </c>
      <c r="D89" s="195" t="s">
        <v>116</v>
      </c>
      <c r="E89" s="196" t="s">
        <v>129</v>
      </c>
      <c r="F89" s="197" t="s">
        <v>130</v>
      </c>
      <c r="G89" s="198" t="s">
        <v>131</v>
      </c>
      <c r="H89" s="199">
        <v>205.08000000000001</v>
      </c>
      <c r="I89" s="200"/>
      <c r="J89" s="201">
        <f>ROUND(I89*H89,2)</f>
        <v>0</v>
      </c>
      <c r="K89" s="197" t="s">
        <v>120</v>
      </c>
      <c r="L89" s="42"/>
      <c r="M89" s="202" t="s">
        <v>31</v>
      </c>
      <c r="N89" s="203" t="s">
        <v>47</v>
      </c>
      <c r="O89" s="82"/>
      <c r="P89" s="204">
        <f>O89*H89</f>
        <v>0</v>
      </c>
      <c r="Q89" s="204">
        <v>0</v>
      </c>
      <c r="R89" s="204">
        <f>Q89*H89</f>
        <v>0</v>
      </c>
      <c r="S89" s="204">
        <v>0.034000000000000002</v>
      </c>
      <c r="T89" s="205">
        <f>S89*H89</f>
        <v>6.9727200000000007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6" t="s">
        <v>121</v>
      </c>
      <c r="AT89" s="206" t="s">
        <v>116</v>
      </c>
      <c r="AU89" s="206" t="s">
        <v>83</v>
      </c>
      <c r="AY89" s="15" t="s">
        <v>113</v>
      </c>
      <c r="BE89" s="207">
        <f>IF(N89="základní",J89,0)</f>
        <v>0</v>
      </c>
      <c r="BF89" s="207">
        <f>IF(N89="snížená",J89,0)</f>
        <v>0</v>
      </c>
      <c r="BG89" s="207">
        <f>IF(N89="zákl. přenesená",J89,0)</f>
        <v>0</v>
      </c>
      <c r="BH89" s="207">
        <f>IF(N89="sníž. přenesená",J89,0)</f>
        <v>0</v>
      </c>
      <c r="BI89" s="207">
        <f>IF(N89="nulová",J89,0)</f>
        <v>0</v>
      </c>
      <c r="BJ89" s="15" t="s">
        <v>81</v>
      </c>
      <c r="BK89" s="207">
        <f>ROUND(I89*H89,2)</f>
        <v>0</v>
      </c>
      <c r="BL89" s="15" t="s">
        <v>121</v>
      </c>
      <c r="BM89" s="206" t="s">
        <v>132</v>
      </c>
    </row>
    <row r="90" s="2" customFormat="1">
      <c r="A90" s="36"/>
      <c r="B90" s="37"/>
      <c r="C90" s="38"/>
      <c r="D90" s="208" t="s">
        <v>123</v>
      </c>
      <c r="E90" s="38"/>
      <c r="F90" s="209" t="s">
        <v>133</v>
      </c>
      <c r="G90" s="38"/>
      <c r="H90" s="38"/>
      <c r="I90" s="210"/>
      <c r="J90" s="38"/>
      <c r="K90" s="38"/>
      <c r="L90" s="42"/>
      <c r="M90" s="211"/>
      <c r="N90" s="212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123</v>
      </c>
      <c r="AU90" s="15" t="s">
        <v>83</v>
      </c>
    </row>
    <row r="91" s="2" customFormat="1" ht="24.15" customHeight="1">
      <c r="A91" s="36"/>
      <c r="B91" s="37"/>
      <c r="C91" s="195" t="s">
        <v>134</v>
      </c>
      <c r="D91" s="195" t="s">
        <v>116</v>
      </c>
      <c r="E91" s="196" t="s">
        <v>135</v>
      </c>
      <c r="F91" s="197" t="s">
        <v>136</v>
      </c>
      <c r="G91" s="198" t="s">
        <v>131</v>
      </c>
      <c r="H91" s="199">
        <v>225.08000000000001</v>
      </c>
      <c r="I91" s="200"/>
      <c r="J91" s="201">
        <f>ROUND(I91*H91,2)</f>
        <v>0</v>
      </c>
      <c r="K91" s="197" t="s">
        <v>120</v>
      </c>
      <c r="L91" s="42"/>
      <c r="M91" s="202" t="s">
        <v>31</v>
      </c>
      <c r="N91" s="203" t="s">
        <v>47</v>
      </c>
      <c r="O91" s="82"/>
      <c r="P91" s="204">
        <f>O91*H91</f>
        <v>0</v>
      </c>
      <c r="Q91" s="204">
        <v>0</v>
      </c>
      <c r="R91" s="204">
        <f>Q91*H91</f>
        <v>0</v>
      </c>
      <c r="S91" s="204">
        <v>0.0040000000000000001</v>
      </c>
      <c r="T91" s="205">
        <f>S91*H91</f>
        <v>0.90032000000000012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6" t="s">
        <v>121</v>
      </c>
      <c r="AT91" s="206" t="s">
        <v>116</v>
      </c>
      <c r="AU91" s="206" t="s">
        <v>83</v>
      </c>
      <c r="AY91" s="15" t="s">
        <v>113</v>
      </c>
      <c r="BE91" s="207">
        <f>IF(N91="základní",J91,0)</f>
        <v>0</v>
      </c>
      <c r="BF91" s="207">
        <f>IF(N91="snížená",J91,0)</f>
        <v>0</v>
      </c>
      <c r="BG91" s="207">
        <f>IF(N91="zákl. přenesená",J91,0)</f>
        <v>0</v>
      </c>
      <c r="BH91" s="207">
        <f>IF(N91="sníž. přenesená",J91,0)</f>
        <v>0</v>
      </c>
      <c r="BI91" s="207">
        <f>IF(N91="nulová",J91,0)</f>
        <v>0</v>
      </c>
      <c r="BJ91" s="15" t="s">
        <v>81</v>
      </c>
      <c r="BK91" s="207">
        <f>ROUND(I91*H91,2)</f>
        <v>0</v>
      </c>
      <c r="BL91" s="15" t="s">
        <v>121</v>
      </c>
      <c r="BM91" s="206" t="s">
        <v>137</v>
      </c>
    </row>
    <row r="92" s="2" customFormat="1">
      <c r="A92" s="36"/>
      <c r="B92" s="37"/>
      <c r="C92" s="38"/>
      <c r="D92" s="208" t="s">
        <v>123</v>
      </c>
      <c r="E92" s="38"/>
      <c r="F92" s="209" t="s">
        <v>138</v>
      </c>
      <c r="G92" s="38"/>
      <c r="H92" s="38"/>
      <c r="I92" s="210"/>
      <c r="J92" s="38"/>
      <c r="K92" s="38"/>
      <c r="L92" s="42"/>
      <c r="M92" s="211"/>
      <c r="N92" s="212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123</v>
      </c>
      <c r="AU92" s="15" t="s">
        <v>83</v>
      </c>
    </row>
    <row r="93" s="12" customFormat="1" ht="22.8" customHeight="1">
      <c r="A93" s="12"/>
      <c r="B93" s="179"/>
      <c r="C93" s="180"/>
      <c r="D93" s="181" t="s">
        <v>75</v>
      </c>
      <c r="E93" s="193" t="s">
        <v>139</v>
      </c>
      <c r="F93" s="193" t="s">
        <v>140</v>
      </c>
      <c r="G93" s="180"/>
      <c r="H93" s="180"/>
      <c r="I93" s="183"/>
      <c r="J93" s="194">
        <f>BK93</f>
        <v>0</v>
      </c>
      <c r="K93" s="180"/>
      <c r="L93" s="185"/>
      <c r="M93" s="186"/>
      <c r="N93" s="187"/>
      <c r="O93" s="187"/>
      <c r="P93" s="188">
        <f>SUM(P94:P109)</f>
        <v>0</v>
      </c>
      <c r="Q93" s="187"/>
      <c r="R93" s="188">
        <f>SUM(R94:R109)</f>
        <v>0</v>
      </c>
      <c r="S93" s="187"/>
      <c r="T93" s="189">
        <f>SUM(T94:T109)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0" t="s">
        <v>81</v>
      </c>
      <c r="AT93" s="191" t="s">
        <v>75</v>
      </c>
      <c r="AU93" s="191" t="s">
        <v>81</v>
      </c>
      <c r="AY93" s="190" t="s">
        <v>113</v>
      </c>
      <c r="BK93" s="192">
        <f>SUM(BK94:BK109)</f>
        <v>0</v>
      </c>
    </row>
    <row r="94" s="2" customFormat="1" ht="24.15" customHeight="1">
      <c r="A94" s="36"/>
      <c r="B94" s="37"/>
      <c r="C94" s="195" t="s">
        <v>121</v>
      </c>
      <c r="D94" s="195" t="s">
        <v>116</v>
      </c>
      <c r="E94" s="196" t="s">
        <v>141</v>
      </c>
      <c r="F94" s="197" t="s">
        <v>142</v>
      </c>
      <c r="G94" s="198" t="s">
        <v>143</v>
      </c>
      <c r="H94" s="199">
        <v>7.9969999999999999</v>
      </c>
      <c r="I94" s="200"/>
      <c r="J94" s="201">
        <f>ROUND(I94*H94,2)</f>
        <v>0</v>
      </c>
      <c r="K94" s="197" t="s">
        <v>120</v>
      </c>
      <c r="L94" s="42"/>
      <c r="M94" s="202" t="s">
        <v>31</v>
      </c>
      <c r="N94" s="203" t="s">
        <v>47</v>
      </c>
      <c r="O94" s="82"/>
      <c r="P94" s="204">
        <f>O94*H94</f>
        <v>0</v>
      </c>
      <c r="Q94" s="204">
        <v>0</v>
      </c>
      <c r="R94" s="204">
        <f>Q94*H94</f>
        <v>0</v>
      </c>
      <c r="S94" s="204">
        <v>0</v>
      </c>
      <c r="T94" s="20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6" t="s">
        <v>121</v>
      </c>
      <c r="AT94" s="206" t="s">
        <v>116</v>
      </c>
      <c r="AU94" s="206" t="s">
        <v>83</v>
      </c>
      <c r="AY94" s="15" t="s">
        <v>113</v>
      </c>
      <c r="BE94" s="207">
        <f>IF(N94="základní",J94,0)</f>
        <v>0</v>
      </c>
      <c r="BF94" s="207">
        <f>IF(N94="snížená",J94,0)</f>
        <v>0</v>
      </c>
      <c r="BG94" s="207">
        <f>IF(N94="zákl. přenesená",J94,0)</f>
        <v>0</v>
      </c>
      <c r="BH94" s="207">
        <f>IF(N94="sníž. přenesená",J94,0)</f>
        <v>0</v>
      </c>
      <c r="BI94" s="207">
        <f>IF(N94="nulová",J94,0)</f>
        <v>0</v>
      </c>
      <c r="BJ94" s="15" t="s">
        <v>81</v>
      </c>
      <c r="BK94" s="207">
        <f>ROUND(I94*H94,2)</f>
        <v>0</v>
      </c>
      <c r="BL94" s="15" t="s">
        <v>121</v>
      </c>
      <c r="BM94" s="206" t="s">
        <v>144</v>
      </c>
    </row>
    <row r="95" s="2" customFormat="1">
      <c r="A95" s="36"/>
      <c r="B95" s="37"/>
      <c r="C95" s="38"/>
      <c r="D95" s="208" t="s">
        <v>123</v>
      </c>
      <c r="E95" s="38"/>
      <c r="F95" s="209" t="s">
        <v>145</v>
      </c>
      <c r="G95" s="38"/>
      <c r="H95" s="38"/>
      <c r="I95" s="210"/>
      <c r="J95" s="38"/>
      <c r="K95" s="38"/>
      <c r="L95" s="42"/>
      <c r="M95" s="211"/>
      <c r="N95" s="212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123</v>
      </c>
      <c r="AU95" s="15" t="s">
        <v>83</v>
      </c>
    </row>
    <row r="96" s="2" customFormat="1" ht="21.75" customHeight="1">
      <c r="A96" s="36"/>
      <c r="B96" s="37"/>
      <c r="C96" s="195" t="s">
        <v>146</v>
      </c>
      <c r="D96" s="195" t="s">
        <v>116</v>
      </c>
      <c r="E96" s="196" t="s">
        <v>147</v>
      </c>
      <c r="F96" s="197" t="s">
        <v>148</v>
      </c>
      <c r="G96" s="198" t="s">
        <v>143</v>
      </c>
      <c r="H96" s="199">
        <v>7.9969999999999999</v>
      </c>
      <c r="I96" s="200"/>
      <c r="J96" s="201">
        <f>ROUND(I96*H96,2)</f>
        <v>0</v>
      </c>
      <c r="K96" s="197" t="s">
        <v>120</v>
      </c>
      <c r="L96" s="42"/>
      <c r="M96" s="202" t="s">
        <v>31</v>
      </c>
      <c r="N96" s="203" t="s">
        <v>47</v>
      </c>
      <c r="O96" s="82"/>
      <c r="P96" s="204">
        <f>O96*H96</f>
        <v>0</v>
      </c>
      <c r="Q96" s="204">
        <v>0</v>
      </c>
      <c r="R96" s="204">
        <f>Q96*H96</f>
        <v>0</v>
      </c>
      <c r="S96" s="204">
        <v>0</v>
      </c>
      <c r="T96" s="205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6" t="s">
        <v>121</v>
      </c>
      <c r="AT96" s="206" t="s">
        <v>116</v>
      </c>
      <c r="AU96" s="206" t="s">
        <v>83</v>
      </c>
      <c r="AY96" s="15" t="s">
        <v>113</v>
      </c>
      <c r="BE96" s="207">
        <f>IF(N96="základní",J96,0)</f>
        <v>0</v>
      </c>
      <c r="BF96" s="207">
        <f>IF(N96="snížená",J96,0)</f>
        <v>0</v>
      </c>
      <c r="BG96" s="207">
        <f>IF(N96="zákl. přenesená",J96,0)</f>
        <v>0</v>
      </c>
      <c r="BH96" s="207">
        <f>IF(N96="sníž. přenesená",J96,0)</f>
        <v>0</v>
      </c>
      <c r="BI96" s="207">
        <f>IF(N96="nulová",J96,0)</f>
        <v>0</v>
      </c>
      <c r="BJ96" s="15" t="s">
        <v>81</v>
      </c>
      <c r="BK96" s="207">
        <f>ROUND(I96*H96,2)</f>
        <v>0</v>
      </c>
      <c r="BL96" s="15" t="s">
        <v>121</v>
      </c>
      <c r="BM96" s="206" t="s">
        <v>149</v>
      </c>
    </row>
    <row r="97" s="2" customFormat="1">
      <c r="A97" s="36"/>
      <c r="B97" s="37"/>
      <c r="C97" s="38"/>
      <c r="D97" s="208" t="s">
        <v>123</v>
      </c>
      <c r="E97" s="38"/>
      <c r="F97" s="209" t="s">
        <v>150</v>
      </c>
      <c r="G97" s="38"/>
      <c r="H97" s="38"/>
      <c r="I97" s="210"/>
      <c r="J97" s="38"/>
      <c r="K97" s="38"/>
      <c r="L97" s="42"/>
      <c r="M97" s="211"/>
      <c r="N97" s="212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123</v>
      </c>
      <c r="AU97" s="15" t="s">
        <v>83</v>
      </c>
    </row>
    <row r="98" s="2" customFormat="1" ht="24.15" customHeight="1">
      <c r="A98" s="36"/>
      <c r="B98" s="37"/>
      <c r="C98" s="195" t="s">
        <v>114</v>
      </c>
      <c r="D98" s="195" t="s">
        <v>116</v>
      </c>
      <c r="E98" s="196" t="s">
        <v>151</v>
      </c>
      <c r="F98" s="197" t="s">
        <v>152</v>
      </c>
      <c r="G98" s="198" t="s">
        <v>143</v>
      </c>
      <c r="H98" s="199">
        <v>71.972999999999999</v>
      </c>
      <c r="I98" s="200"/>
      <c r="J98" s="201">
        <f>ROUND(I98*H98,2)</f>
        <v>0</v>
      </c>
      <c r="K98" s="197" t="s">
        <v>120</v>
      </c>
      <c r="L98" s="42"/>
      <c r="M98" s="202" t="s">
        <v>31</v>
      </c>
      <c r="N98" s="203" t="s">
        <v>47</v>
      </c>
      <c r="O98" s="82"/>
      <c r="P98" s="204">
        <f>O98*H98</f>
        <v>0</v>
      </c>
      <c r="Q98" s="204">
        <v>0</v>
      </c>
      <c r="R98" s="204">
        <f>Q98*H98</f>
        <v>0</v>
      </c>
      <c r="S98" s="204">
        <v>0</v>
      </c>
      <c r="T98" s="20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6" t="s">
        <v>121</v>
      </c>
      <c r="AT98" s="206" t="s">
        <v>116</v>
      </c>
      <c r="AU98" s="206" t="s">
        <v>83</v>
      </c>
      <c r="AY98" s="15" t="s">
        <v>113</v>
      </c>
      <c r="BE98" s="207">
        <f>IF(N98="základní",J98,0)</f>
        <v>0</v>
      </c>
      <c r="BF98" s="207">
        <f>IF(N98="snížená",J98,0)</f>
        <v>0</v>
      </c>
      <c r="BG98" s="207">
        <f>IF(N98="zákl. přenesená",J98,0)</f>
        <v>0</v>
      </c>
      <c r="BH98" s="207">
        <f>IF(N98="sníž. přenesená",J98,0)</f>
        <v>0</v>
      </c>
      <c r="BI98" s="207">
        <f>IF(N98="nulová",J98,0)</f>
        <v>0</v>
      </c>
      <c r="BJ98" s="15" t="s">
        <v>81</v>
      </c>
      <c r="BK98" s="207">
        <f>ROUND(I98*H98,2)</f>
        <v>0</v>
      </c>
      <c r="BL98" s="15" t="s">
        <v>121</v>
      </c>
      <c r="BM98" s="206" t="s">
        <v>153</v>
      </c>
    </row>
    <row r="99" s="2" customFormat="1">
      <c r="A99" s="36"/>
      <c r="B99" s="37"/>
      <c r="C99" s="38"/>
      <c r="D99" s="208" t="s">
        <v>123</v>
      </c>
      <c r="E99" s="38"/>
      <c r="F99" s="209" t="s">
        <v>154</v>
      </c>
      <c r="G99" s="38"/>
      <c r="H99" s="38"/>
      <c r="I99" s="210"/>
      <c r="J99" s="38"/>
      <c r="K99" s="38"/>
      <c r="L99" s="42"/>
      <c r="M99" s="211"/>
      <c r="N99" s="212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123</v>
      </c>
      <c r="AU99" s="15" t="s">
        <v>83</v>
      </c>
    </row>
    <row r="100" s="13" customFormat="1">
      <c r="A100" s="13"/>
      <c r="B100" s="213"/>
      <c r="C100" s="214"/>
      <c r="D100" s="215" t="s">
        <v>125</v>
      </c>
      <c r="E100" s="214"/>
      <c r="F100" s="217" t="s">
        <v>155</v>
      </c>
      <c r="G100" s="214"/>
      <c r="H100" s="218">
        <v>71.972999999999999</v>
      </c>
      <c r="I100" s="219"/>
      <c r="J100" s="214"/>
      <c r="K100" s="214"/>
      <c r="L100" s="220"/>
      <c r="M100" s="221"/>
      <c r="N100" s="222"/>
      <c r="O100" s="222"/>
      <c r="P100" s="222"/>
      <c r="Q100" s="222"/>
      <c r="R100" s="222"/>
      <c r="S100" s="222"/>
      <c r="T100" s="22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4" t="s">
        <v>125</v>
      </c>
      <c r="AU100" s="224" t="s">
        <v>83</v>
      </c>
      <c r="AV100" s="13" t="s">
        <v>83</v>
      </c>
      <c r="AW100" s="13" t="s">
        <v>4</v>
      </c>
      <c r="AX100" s="13" t="s">
        <v>81</v>
      </c>
      <c r="AY100" s="224" t="s">
        <v>113</v>
      </c>
    </row>
    <row r="101" s="2" customFormat="1" ht="24.15" customHeight="1">
      <c r="A101" s="36"/>
      <c r="B101" s="37"/>
      <c r="C101" s="195" t="s">
        <v>156</v>
      </c>
      <c r="D101" s="195" t="s">
        <v>116</v>
      </c>
      <c r="E101" s="196" t="s">
        <v>157</v>
      </c>
      <c r="F101" s="197" t="s">
        <v>158</v>
      </c>
      <c r="G101" s="198" t="s">
        <v>143</v>
      </c>
      <c r="H101" s="199">
        <v>0.78700000000000003</v>
      </c>
      <c r="I101" s="200"/>
      <c r="J101" s="201">
        <f>ROUND(I101*H101,2)</f>
        <v>0</v>
      </c>
      <c r="K101" s="197" t="s">
        <v>120</v>
      </c>
      <c r="L101" s="42"/>
      <c r="M101" s="202" t="s">
        <v>31</v>
      </c>
      <c r="N101" s="203" t="s">
        <v>47</v>
      </c>
      <c r="O101" s="82"/>
      <c r="P101" s="204">
        <f>O101*H101</f>
        <v>0</v>
      </c>
      <c r="Q101" s="204">
        <v>0</v>
      </c>
      <c r="R101" s="204">
        <f>Q101*H101</f>
        <v>0</v>
      </c>
      <c r="S101" s="204">
        <v>0</v>
      </c>
      <c r="T101" s="205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6" t="s">
        <v>121</v>
      </c>
      <c r="AT101" s="206" t="s">
        <v>116</v>
      </c>
      <c r="AU101" s="206" t="s">
        <v>83</v>
      </c>
      <c r="AY101" s="15" t="s">
        <v>113</v>
      </c>
      <c r="BE101" s="207">
        <f>IF(N101="základní",J101,0)</f>
        <v>0</v>
      </c>
      <c r="BF101" s="207">
        <f>IF(N101="snížená",J101,0)</f>
        <v>0</v>
      </c>
      <c r="BG101" s="207">
        <f>IF(N101="zákl. přenesená",J101,0)</f>
        <v>0</v>
      </c>
      <c r="BH101" s="207">
        <f>IF(N101="sníž. přenesená",J101,0)</f>
        <v>0</v>
      </c>
      <c r="BI101" s="207">
        <f>IF(N101="nulová",J101,0)</f>
        <v>0</v>
      </c>
      <c r="BJ101" s="15" t="s">
        <v>81</v>
      </c>
      <c r="BK101" s="207">
        <f>ROUND(I101*H101,2)</f>
        <v>0</v>
      </c>
      <c r="BL101" s="15" t="s">
        <v>121</v>
      </c>
      <c r="BM101" s="206" t="s">
        <v>159</v>
      </c>
    </row>
    <row r="102" s="2" customFormat="1">
      <c r="A102" s="36"/>
      <c r="B102" s="37"/>
      <c r="C102" s="38"/>
      <c r="D102" s="208" t="s">
        <v>123</v>
      </c>
      <c r="E102" s="38"/>
      <c r="F102" s="209" t="s">
        <v>160</v>
      </c>
      <c r="G102" s="38"/>
      <c r="H102" s="38"/>
      <c r="I102" s="210"/>
      <c r="J102" s="38"/>
      <c r="K102" s="38"/>
      <c r="L102" s="42"/>
      <c r="M102" s="211"/>
      <c r="N102" s="212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123</v>
      </c>
      <c r="AU102" s="15" t="s">
        <v>83</v>
      </c>
    </row>
    <row r="103" s="13" customFormat="1">
      <c r="A103" s="13"/>
      <c r="B103" s="213"/>
      <c r="C103" s="214"/>
      <c r="D103" s="215" t="s">
        <v>125</v>
      </c>
      <c r="E103" s="214"/>
      <c r="F103" s="217" t="s">
        <v>161</v>
      </c>
      <c r="G103" s="214"/>
      <c r="H103" s="218">
        <v>0.78700000000000003</v>
      </c>
      <c r="I103" s="219"/>
      <c r="J103" s="214"/>
      <c r="K103" s="214"/>
      <c r="L103" s="220"/>
      <c r="M103" s="221"/>
      <c r="N103" s="222"/>
      <c r="O103" s="222"/>
      <c r="P103" s="222"/>
      <c r="Q103" s="222"/>
      <c r="R103" s="222"/>
      <c r="S103" s="222"/>
      <c r="T103" s="22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4" t="s">
        <v>125</v>
      </c>
      <c r="AU103" s="224" t="s">
        <v>83</v>
      </c>
      <c r="AV103" s="13" t="s">
        <v>83</v>
      </c>
      <c r="AW103" s="13" t="s">
        <v>4</v>
      </c>
      <c r="AX103" s="13" t="s">
        <v>81</v>
      </c>
      <c r="AY103" s="224" t="s">
        <v>113</v>
      </c>
    </row>
    <row r="104" s="2" customFormat="1" ht="24.15" customHeight="1">
      <c r="A104" s="36"/>
      <c r="B104" s="37"/>
      <c r="C104" s="195" t="s">
        <v>162</v>
      </c>
      <c r="D104" s="195" t="s">
        <v>116</v>
      </c>
      <c r="E104" s="196" t="s">
        <v>163</v>
      </c>
      <c r="F104" s="197" t="s">
        <v>164</v>
      </c>
      <c r="G104" s="198" t="s">
        <v>143</v>
      </c>
      <c r="H104" s="199">
        <v>3.9369999999999998</v>
      </c>
      <c r="I104" s="200"/>
      <c r="J104" s="201">
        <f>ROUND(I104*H104,2)</f>
        <v>0</v>
      </c>
      <c r="K104" s="197" t="s">
        <v>120</v>
      </c>
      <c r="L104" s="42"/>
      <c r="M104" s="202" t="s">
        <v>31</v>
      </c>
      <c r="N104" s="203" t="s">
        <v>47</v>
      </c>
      <c r="O104" s="82"/>
      <c r="P104" s="204">
        <f>O104*H104</f>
        <v>0</v>
      </c>
      <c r="Q104" s="204">
        <v>0</v>
      </c>
      <c r="R104" s="204">
        <f>Q104*H104</f>
        <v>0</v>
      </c>
      <c r="S104" s="204">
        <v>0</v>
      </c>
      <c r="T104" s="205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6" t="s">
        <v>121</v>
      </c>
      <c r="AT104" s="206" t="s">
        <v>116</v>
      </c>
      <c r="AU104" s="206" t="s">
        <v>83</v>
      </c>
      <c r="AY104" s="15" t="s">
        <v>113</v>
      </c>
      <c r="BE104" s="207">
        <f>IF(N104="základní",J104,0)</f>
        <v>0</v>
      </c>
      <c r="BF104" s="207">
        <f>IF(N104="snížená",J104,0)</f>
        <v>0</v>
      </c>
      <c r="BG104" s="207">
        <f>IF(N104="zákl. přenesená",J104,0)</f>
        <v>0</v>
      </c>
      <c r="BH104" s="207">
        <f>IF(N104="sníž. přenesená",J104,0)</f>
        <v>0</v>
      </c>
      <c r="BI104" s="207">
        <f>IF(N104="nulová",J104,0)</f>
        <v>0</v>
      </c>
      <c r="BJ104" s="15" t="s">
        <v>81</v>
      </c>
      <c r="BK104" s="207">
        <f>ROUND(I104*H104,2)</f>
        <v>0</v>
      </c>
      <c r="BL104" s="15" t="s">
        <v>121</v>
      </c>
      <c r="BM104" s="206" t="s">
        <v>165</v>
      </c>
    </row>
    <row r="105" s="2" customFormat="1">
      <c r="A105" s="36"/>
      <c r="B105" s="37"/>
      <c r="C105" s="38"/>
      <c r="D105" s="208" t="s">
        <v>123</v>
      </c>
      <c r="E105" s="38"/>
      <c r="F105" s="209" t="s">
        <v>166</v>
      </c>
      <c r="G105" s="38"/>
      <c r="H105" s="38"/>
      <c r="I105" s="210"/>
      <c r="J105" s="38"/>
      <c r="K105" s="38"/>
      <c r="L105" s="42"/>
      <c r="M105" s="211"/>
      <c r="N105" s="212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123</v>
      </c>
      <c r="AU105" s="15" t="s">
        <v>83</v>
      </c>
    </row>
    <row r="106" s="13" customFormat="1">
      <c r="A106" s="13"/>
      <c r="B106" s="213"/>
      <c r="C106" s="214"/>
      <c r="D106" s="215" t="s">
        <v>125</v>
      </c>
      <c r="E106" s="214"/>
      <c r="F106" s="217" t="s">
        <v>167</v>
      </c>
      <c r="G106" s="214"/>
      <c r="H106" s="218">
        <v>3.9369999999999998</v>
      </c>
      <c r="I106" s="219"/>
      <c r="J106" s="214"/>
      <c r="K106" s="214"/>
      <c r="L106" s="220"/>
      <c r="M106" s="221"/>
      <c r="N106" s="222"/>
      <c r="O106" s="222"/>
      <c r="P106" s="222"/>
      <c r="Q106" s="222"/>
      <c r="R106" s="222"/>
      <c r="S106" s="222"/>
      <c r="T106" s="22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4" t="s">
        <v>125</v>
      </c>
      <c r="AU106" s="224" t="s">
        <v>83</v>
      </c>
      <c r="AV106" s="13" t="s">
        <v>83</v>
      </c>
      <c r="AW106" s="13" t="s">
        <v>4</v>
      </c>
      <c r="AX106" s="13" t="s">
        <v>81</v>
      </c>
      <c r="AY106" s="224" t="s">
        <v>113</v>
      </c>
    </row>
    <row r="107" s="2" customFormat="1" ht="24.15" customHeight="1">
      <c r="A107" s="36"/>
      <c r="B107" s="37"/>
      <c r="C107" s="195" t="s">
        <v>127</v>
      </c>
      <c r="D107" s="195" t="s">
        <v>116</v>
      </c>
      <c r="E107" s="196" t="s">
        <v>168</v>
      </c>
      <c r="F107" s="197" t="s">
        <v>169</v>
      </c>
      <c r="G107" s="198" t="s">
        <v>143</v>
      </c>
      <c r="H107" s="199">
        <v>3.149</v>
      </c>
      <c r="I107" s="200"/>
      <c r="J107" s="201">
        <f>ROUND(I107*H107,2)</f>
        <v>0</v>
      </c>
      <c r="K107" s="197" t="s">
        <v>120</v>
      </c>
      <c r="L107" s="42"/>
      <c r="M107" s="202" t="s">
        <v>31</v>
      </c>
      <c r="N107" s="203" t="s">
        <v>47</v>
      </c>
      <c r="O107" s="82"/>
      <c r="P107" s="204">
        <f>O107*H107</f>
        <v>0</v>
      </c>
      <c r="Q107" s="204">
        <v>0</v>
      </c>
      <c r="R107" s="204">
        <f>Q107*H107</f>
        <v>0</v>
      </c>
      <c r="S107" s="204">
        <v>0</v>
      </c>
      <c r="T107" s="20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6" t="s">
        <v>121</v>
      </c>
      <c r="AT107" s="206" t="s">
        <v>116</v>
      </c>
      <c r="AU107" s="206" t="s">
        <v>83</v>
      </c>
      <c r="AY107" s="15" t="s">
        <v>113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5" t="s">
        <v>81</v>
      </c>
      <c r="BK107" s="207">
        <f>ROUND(I107*H107,2)</f>
        <v>0</v>
      </c>
      <c r="BL107" s="15" t="s">
        <v>121</v>
      </c>
      <c r="BM107" s="206" t="s">
        <v>170</v>
      </c>
    </row>
    <row r="108" s="2" customFormat="1">
      <c r="A108" s="36"/>
      <c r="B108" s="37"/>
      <c r="C108" s="38"/>
      <c r="D108" s="208" t="s">
        <v>123</v>
      </c>
      <c r="E108" s="38"/>
      <c r="F108" s="209" t="s">
        <v>171</v>
      </c>
      <c r="G108" s="38"/>
      <c r="H108" s="38"/>
      <c r="I108" s="210"/>
      <c r="J108" s="38"/>
      <c r="K108" s="38"/>
      <c r="L108" s="42"/>
      <c r="M108" s="211"/>
      <c r="N108" s="212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123</v>
      </c>
      <c r="AU108" s="15" t="s">
        <v>83</v>
      </c>
    </row>
    <row r="109" s="13" customFormat="1">
      <c r="A109" s="13"/>
      <c r="B109" s="213"/>
      <c r="C109" s="214"/>
      <c r="D109" s="215" t="s">
        <v>125</v>
      </c>
      <c r="E109" s="214"/>
      <c r="F109" s="217" t="s">
        <v>172</v>
      </c>
      <c r="G109" s="214"/>
      <c r="H109" s="218">
        <v>3.149</v>
      </c>
      <c r="I109" s="219"/>
      <c r="J109" s="214"/>
      <c r="K109" s="214"/>
      <c r="L109" s="220"/>
      <c r="M109" s="221"/>
      <c r="N109" s="222"/>
      <c r="O109" s="222"/>
      <c r="P109" s="222"/>
      <c r="Q109" s="222"/>
      <c r="R109" s="222"/>
      <c r="S109" s="222"/>
      <c r="T109" s="22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4" t="s">
        <v>125</v>
      </c>
      <c r="AU109" s="224" t="s">
        <v>83</v>
      </c>
      <c r="AV109" s="13" t="s">
        <v>83</v>
      </c>
      <c r="AW109" s="13" t="s">
        <v>4</v>
      </c>
      <c r="AX109" s="13" t="s">
        <v>81</v>
      </c>
      <c r="AY109" s="224" t="s">
        <v>113</v>
      </c>
    </row>
    <row r="110" s="12" customFormat="1" ht="25.92" customHeight="1">
      <c r="A110" s="12"/>
      <c r="B110" s="179"/>
      <c r="C110" s="180"/>
      <c r="D110" s="181" t="s">
        <v>75</v>
      </c>
      <c r="E110" s="182" t="s">
        <v>173</v>
      </c>
      <c r="F110" s="182" t="s">
        <v>174</v>
      </c>
      <c r="G110" s="180"/>
      <c r="H110" s="180"/>
      <c r="I110" s="183"/>
      <c r="J110" s="184">
        <f>BK110</f>
        <v>0</v>
      </c>
      <c r="K110" s="180"/>
      <c r="L110" s="185"/>
      <c r="M110" s="186"/>
      <c r="N110" s="187"/>
      <c r="O110" s="187"/>
      <c r="P110" s="188">
        <f>P111+P119</f>
        <v>0</v>
      </c>
      <c r="Q110" s="187"/>
      <c r="R110" s="188">
        <f>R111+R119</f>
        <v>14.263944000000002</v>
      </c>
      <c r="S110" s="187"/>
      <c r="T110" s="189">
        <f>T111+T119</f>
        <v>0.12424800000000001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0" t="s">
        <v>83</v>
      </c>
      <c r="AT110" s="191" t="s">
        <v>75</v>
      </c>
      <c r="AU110" s="191" t="s">
        <v>76</v>
      </c>
      <c r="AY110" s="190" t="s">
        <v>113</v>
      </c>
      <c r="BK110" s="192">
        <f>BK111+BK119</f>
        <v>0</v>
      </c>
    </row>
    <row r="111" s="12" customFormat="1" ht="22.8" customHeight="1">
      <c r="A111" s="12"/>
      <c r="B111" s="179"/>
      <c r="C111" s="180"/>
      <c r="D111" s="181" t="s">
        <v>75</v>
      </c>
      <c r="E111" s="193" t="s">
        <v>175</v>
      </c>
      <c r="F111" s="193" t="s">
        <v>176</v>
      </c>
      <c r="G111" s="180"/>
      <c r="H111" s="180"/>
      <c r="I111" s="183"/>
      <c r="J111" s="194">
        <f>BK111</f>
        <v>0</v>
      </c>
      <c r="K111" s="180"/>
      <c r="L111" s="185"/>
      <c r="M111" s="186"/>
      <c r="N111" s="187"/>
      <c r="O111" s="187"/>
      <c r="P111" s="188">
        <f>SUM(P112:P118)</f>
        <v>0</v>
      </c>
      <c r="Q111" s="187"/>
      <c r="R111" s="188">
        <f>SUM(R112:R118)</f>
        <v>0.31099200000000005</v>
      </c>
      <c r="S111" s="187"/>
      <c r="T111" s="189">
        <f>SUM(T112:T118)</f>
        <v>0.12424800000000001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0" t="s">
        <v>83</v>
      </c>
      <c r="AT111" s="191" t="s">
        <v>75</v>
      </c>
      <c r="AU111" s="191" t="s">
        <v>81</v>
      </c>
      <c r="AY111" s="190" t="s">
        <v>113</v>
      </c>
      <c r="BK111" s="192">
        <f>SUM(BK112:BK118)</f>
        <v>0</v>
      </c>
    </row>
    <row r="112" s="2" customFormat="1" ht="16.5" customHeight="1">
      <c r="A112" s="36"/>
      <c r="B112" s="37"/>
      <c r="C112" s="195" t="s">
        <v>177</v>
      </c>
      <c r="D112" s="195" t="s">
        <v>116</v>
      </c>
      <c r="E112" s="196" t="s">
        <v>178</v>
      </c>
      <c r="F112" s="197" t="s">
        <v>179</v>
      </c>
      <c r="G112" s="198" t="s">
        <v>119</v>
      </c>
      <c r="H112" s="199">
        <v>74.400000000000006</v>
      </c>
      <c r="I112" s="200"/>
      <c r="J112" s="201">
        <f>ROUND(I112*H112,2)</f>
        <v>0</v>
      </c>
      <c r="K112" s="197" t="s">
        <v>120</v>
      </c>
      <c r="L112" s="42"/>
      <c r="M112" s="202" t="s">
        <v>31</v>
      </c>
      <c r="N112" s="203" t="s">
        <v>47</v>
      </c>
      <c r="O112" s="82"/>
      <c r="P112" s="204">
        <f>O112*H112</f>
        <v>0</v>
      </c>
      <c r="Q112" s="204">
        <v>0</v>
      </c>
      <c r="R112" s="204">
        <f>Q112*H112</f>
        <v>0</v>
      </c>
      <c r="S112" s="204">
        <v>0.00167</v>
      </c>
      <c r="T112" s="205">
        <f>S112*H112</f>
        <v>0.12424800000000001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6" t="s">
        <v>180</v>
      </c>
      <c r="AT112" s="206" t="s">
        <v>116</v>
      </c>
      <c r="AU112" s="206" t="s">
        <v>83</v>
      </c>
      <c r="AY112" s="15" t="s">
        <v>113</v>
      </c>
      <c r="BE112" s="207">
        <f>IF(N112="základní",J112,0)</f>
        <v>0</v>
      </c>
      <c r="BF112" s="207">
        <f>IF(N112="snížená",J112,0)</f>
        <v>0</v>
      </c>
      <c r="BG112" s="207">
        <f>IF(N112="zákl. přenesená",J112,0)</f>
        <v>0</v>
      </c>
      <c r="BH112" s="207">
        <f>IF(N112="sníž. přenesená",J112,0)</f>
        <v>0</v>
      </c>
      <c r="BI112" s="207">
        <f>IF(N112="nulová",J112,0)</f>
        <v>0</v>
      </c>
      <c r="BJ112" s="15" t="s">
        <v>81</v>
      </c>
      <c r="BK112" s="207">
        <f>ROUND(I112*H112,2)</f>
        <v>0</v>
      </c>
      <c r="BL112" s="15" t="s">
        <v>180</v>
      </c>
      <c r="BM112" s="206" t="s">
        <v>181</v>
      </c>
    </row>
    <row r="113" s="2" customFormat="1">
      <c r="A113" s="36"/>
      <c r="B113" s="37"/>
      <c r="C113" s="38"/>
      <c r="D113" s="208" t="s">
        <v>123</v>
      </c>
      <c r="E113" s="38"/>
      <c r="F113" s="209" t="s">
        <v>182</v>
      </c>
      <c r="G113" s="38"/>
      <c r="H113" s="38"/>
      <c r="I113" s="210"/>
      <c r="J113" s="38"/>
      <c r="K113" s="38"/>
      <c r="L113" s="42"/>
      <c r="M113" s="211"/>
      <c r="N113" s="212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123</v>
      </c>
      <c r="AU113" s="15" t="s">
        <v>83</v>
      </c>
    </row>
    <row r="114" s="2" customFormat="1" ht="16.5" customHeight="1">
      <c r="A114" s="36"/>
      <c r="B114" s="37"/>
      <c r="C114" s="195" t="s">
        <v>183</v>
      </c>
      <c r="D114" s="195" t="s">
        <v>116</v>
      </c>
      <c r="E114" s="196" t="s">
        <v>184</v>
      </c>
      <c r="F114" s="197" t="s">
        <v>185</v>
      </c>
      <c r="G114" s="198" t="s">
        <v>119</v>
      </c>
      <c r="H114" s="199">
        <v>74.400000000000006</v>
      </c>
      <c r="I114" s="200"/>
      <c r="J114" s="201">
        <f>ROUND(I114*H114,2)</f>
        <v>0</v>
      </c>
      <c r="K114" s="197" t="s">
        <v>120</v>
      </c>
      <c r="L114" s="42"/>
      <c r="M114" s="202" t="s">
        <v>31</v>
      </c>
      <c r="N114" s="203" t="s">
        <v>47</v>
      </c>
      <c r="O114" s="82"/>
      <c r="P114" s="204">
        <f>O114*H114</f>
        <v>0</v>
      </c>
      <c r="Q114" s="204">
        <v>0.0023400000000000001</v>
      </c>
      <c r="R114" s="204">
        <f>Q114*H114</f>
        <v>0.17409600000000003</v>
      </c>
      <c r="S114" s="204">
        <v>0</v>
      </c>
      <c r="T114" s="20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6" t="s">
        <v>180</v>
      </c>
      <c r="AT114" s="206" t="s">
        <v>116</v>
      </c>
      <c r="AU114" s="206" t="s">
        <v>83</v>
      </c>
      <c r="AY114" s="15" t="s">
        <v>113</v>
      </c>
      <c r="BE114" s="207">
        <f>IF(N114="základní",J114,0)</f>
        <v>0</v>
      </c>
      <c r="BF114" s="207">
        <f>IF(N114="snížená",J114,0)</f>
        <v>0</v>
      </c>
      <c r="BG114" s="207">
        <f>IF(N114="zákl. přenesená",J114,0)</f>
        <v>0</v>
      </c>
      <c r="BH114" s="207">
        <f>IF(N114="sníž. přenesená",J114,0)</f>
        <v>0</v>
      </c>
      <c r="BI114" s="207">
        <f>IF(N114="nulová",J114,0)</f>
        <v>0</v>
      </c>
      <c r="BJ114" s="15" t="s">
        <v>81</v>
      </c>
      <c r="BK114" s="207">
        <f>ROUND(I114*H114,2)</f>
        <v>0</v>
      </c>
      <c r="BL114" s="15" t="s">
        <v>180</v>
      </c>
      <c r="BM114" s="206" t="s">
        <v>186</v>
      </c>
    </row>
    <row r="115" s="2" customFormat="1">
      <c r="A115" s="36"/>
      <c r="B115" s="37"/>
      <c r="C115" s="38"/>
      <c r="D115" s="208" t="s">
        <v>123</v>
      </c>
      <c r="E115" s="38"/>
      <c r="F115" s="209" t="s">
        <v>187</v>
      </c>
      <c r="G115" s="38"/>
      <c r="H115" s="38"/>
      <c r="I115" s="210"/>
      <c r="J115" s="38"/>
      <c r="K115" s="38"/>
      <c r="L115" s="42"/>
      <c r="M115" s="211"/>
      <c r="N115" s="212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123</v>
      </c>
      <c r="AU115" s="15" t="s">
        <v>83</v>
      </c>
    </row>
    <row r="116" s="13" customFormat="1">
      <c r="A116" s="13"/>
      <c r="B116" s="213"/>
      <c r="C116" s="214"/>
      <c r="D116" s="215" t="s">
        <v>125</v>
      </c>
      <c r="E116" s="216" t="s">
        <v>31</v>
      </c>
      <c r="F116" s="217" t="s">
        <v>188</v>
      </c>
      <c r="G116" s="214"/>
      <c r="H116" s="218">
        <v>74.400000000000006</v>
      </c>
      <c r="I116" s="219"/>
      <c r="J116" s="214"/>
      <c r="K116" s="214"/>
      <c r="L116" s="220"/>
      <c r="M116" s="221"/>
      <c r="N116" s="222"/>
      <c r="O116" s="222"/>
      <c r="P116" s="222"/>
      <c r="Q116" s="222"/>
      <c r="R116" s="222"/>
      <c r="S116" s="222"/>
      <c r="T116" s="22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4" t="s">
        <v>125</v>
      </c>
      <c r="AU116" s="224" t="s">
        <v>83</v>
      </c>
      <c r="AV116" s="13" t="s">
        <v>83</v>
      </c>
      <c r="AW116" s="13" t="s">
        <v>36</v>
      </c>
      <c r="AX116" s="13" t="s">
        <v>81</v>
      </c>
      <c r="AY116" s="224" t="s">
        <v>113</v>
      </c>
    </row>
    <row r="117" s="2" customFormat="1" ht="24.15" customHeight="1">
      <c r="A117" s="36"/>
      <c r="B117" s="37"/>
      <c r="C117" s="195" t="s">
        <v>189</v>
      </c>
      <c r="D117" s="195" t="s">
        <v>116</v>
      </c>
      <c r="E117" s="196" t="s">
        <v>190</v>
      </c>
      <c r="F117" s="197" t="s">
        <v>191</v>
      </c>
      <c r="G117" s="198" t="s">
        <v>119</v>
      </c>
      <c r="H117" s="199">
        <v>74.400000000000006</v>
      </c>
      <c r="I117" s="200"/>
      <c r="J117" s="201">
        <f>ROUND(I117*H117,2)</f>
        <v>0</v>
      </c>
      <c r="K117" s="197" t="s">
        <v>120</v>
      </c>
      <c r="L117" s="42"/>
      <c r="M117" s="202" t="s">
        <v>31</v>
      </c>
      <c r="N117" s="203" t="s">
        <v>47</v>
      </c>
      <c r="O117" s="82"/>
      <c r="P117" s="204">
        <f>O117*H117</f>
        <v>0</v>
      </c>
      <c r="Q117" s="204">
        <v>0.0018400000000000001</v>
      </c>
      <c r="R117" s="204">
        <f>Q117*H117</f>
        <v>0.13689600000000002</v>
      </c>
      <c r="S117" s="204">
        <v>0</v>
      </c>
      <c r="T117" s="20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6" t="s">
        <v>180</v>
      </c>
      <c r="AT117" s="206" t="s">
        <v>116</v>
      </c>
      <c r="AU117" s="206" t="s">
        <v>83</v>
      </c>
      <c r="AY117" s="15" t="s">
        <v>113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5" t="s">
        <v>81</v>
      </c>
      <c r="BK117" s="207">
        <f>ROUND(I117*H117,2)</f>
        <v>0</v>
      </c>
      <c r="BL117" s="15" t="s">
        <v>180</v>
      </c>
      <c r="BM117" s="206" t="s">
        <v>192</v>
      </c>
    </row>
    <row r="118" s="2" customFormat="1">
      <c r="A118" s="36"/>
      <c r="B118" s="37"/>
      <c r="C118" s="38"/>
      <c r="D118" s="208" t="s">
        <v>123</v>
      </c>
      <c r="E118" s="38"/>
      <c r="F118" s="209" t="s">
        <v>193</v>
      </c>
      <c r="G118" s="38"/>
      <c r="H118" s="38"/>
      <c r="I118" s="210"/>
      <c r="J118" s="38"/>
      <c r="K118" s="38"/>
      <c r="L118" s="42"/>
      <c r="M118" s="211"/>
      <c r="N118" s="212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123</v>
      </c>
      <c r="AU118" s="15" t="s">
        <v>83</v>
      </c>
    </row>
    <row r="119" s="12" customFormat="1" ht="22.8" customHeight="1">
      <c r="A119" s="12"/>
      <c r="B119" s="179"/>
      <c r="C119" s="180"/>
      <c r="D119" s="181" t="s">
        <v>75</v>
      </c>
      <c r="E119" s="193" t="s">
        <v>194</v>
      </c>
      <c r="F119" s="193" t="s">
        <v>195</v>
      </c>
      <c r="G119" s="180"/>
      <c r="H119" s="180"/>
      <c r="I119" s="183"/>
      <c r="J119" s="194">
        <f>BK119</f>
        <v>0</v>
      </c>
      <c r="K119" s="180"/>
      <c r="L119" s="185"/>
      <c r="M119" s="186"/>
      <c r="N119" s="187"/>
      <c r="O119" s="187"/>
      <c r="P119" s="188">
        <f>SUM(P120:P134)</f>
        <v>0</v>
      </c>
      <c r="Q119" s="187"/>
      <c r="R119" s="188">
        <f>SUM(R120:R134)</f>
        <v>13.952952000000002</v>
      </c>
      <c r="S119" s="187"/>
      <c r="T119" s="189">
        <f>SUM(T120:T134)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0" t="s">
        <v>83</v>
      </c>
      <c r="AT119" s="191" t="s">
        <v>75</v>
      </c>
      <c r="AU119" s="191" t="s">
        <v>81</v>
      </c>
      <c r="AY119" s="190" t="s">
        <v>113</v>
      </c>
      <c r="BK119" s="192">
        <f>SUM(BK120:BK134)</f>
        <v>0</v>
      </c>
    </row>
    <row r="120" s="2" customFormat="1" ht="21.75" customHeight="1">
      <c r="A120" s="36"/>
      <c r="B120" s="37"/>
      <c r="C120" s="195" t="s">
        <v>196</v>
      </c>
      <c r="D120" s="195" t="s">
        <v>116</v>
      </c>
      <c r="E120" s="196" t="s">
        <v>197</v>
      </c>
      <c r="F120" s="197" t="s">
        <v>198</v>
      </c>
      <c r="G120" s="198" t="s">
        <v>131</v>
      </c>
      <c r="H120" s="199">
        <v>225.72</v>
      </c>
      <c r="I120" s="200"/>
      <c r="J120" s="201">
        <f>ROUND(I120*H120,2)</f>
        <v>0</v>
      </c>
      <c r="K120" s="197" t="s">
        <v>120</v>
      </c>
      <c r="L120" s="42"/>
      <c r="M120" s="202" t="s">
        <v>31</v>
      </c>
      <c r="N120" s="203" t="s">
        <v>47</v>
      </c>
      <c r="O120" s="82"/>
      <c r="P120" s="204">
        <f>O120*H120</f>
        <v>0</v>
      </c>
      <c r="Q120" s="204">
        <v>0.001</v>
      </c>
      <c r="R120" s="204">
        <f>Q120*H120</f>
        <v>0.22572</v>
      </c>
      <c r="S120" s="204">
        <v>0</v>
      </c>
      <c r="T120" s="20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6" t="s">
        <v>180</v>
      </c>
      <c r="AT120" s="206" t="s">
        <v>116</v>
      </c>
      <c r="AU120" s="206" t="s">
        <v>83</v>
      </c>
      <c r="AY120" s="15" t="s">
        <v>113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5" t="s">
        <v>81</v>
      </c>
      <c r="BK120" s="207">
        <f>ROUND(I120*H120,2)</f>
        <v>0</v>
      </c>
      <c r="BL120" s="15" t="s">
        <v>180</v>
      </c>
      <c r="BM120" s="206" t="s">
        <v>199</v>
      </c>
    </row>
    <row r="121" s="2" customFormat="1">
      <c r="A121" s="36"/>
      <c r="B121" s="37"/>
      <c r="C121" s="38"/>
      <c r="D121" s="208" t="s">
        <v>123</v>
      </c>
      <c r="E121" s="38"/>
      <c r="F121" s="209" t="s">
        <v>200</v>
      </c>
      <c r="G121" s="38"/>
      <c r="H121" s="38"/>
      <c r="I121" s="210"/>
      <c r="J121" s="38"/>
      <c r="K121" s="38"/>
      <c r="L121" s="42"/>
      <c r="M121" s="211"/>
      <c r="N121" s="212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123</v>
      </c>
      <c r="AU121" s="15" t="s">
        <v>83</v>
      </c>
    </row>
    <row r="122" s="13" customFormat="1">
      <c r="A122" s="13"/>
      <c r="B122" s="213"/>
      <c r="C122" s="214"/>
      <c r="D122" s="215" t="s">
        <v>125</v>
      </c>
      <c r="E122" s="216" t="s">
        <v>31</v>
      </c>
      <c r="F122" s="217" t="s">
        <v>201</v>
      </c>
      <c r="G122" s="214"/>
      <c r="H122" s="218">
        <v>225.72</v>
      </c>
      <c r="I122" s="219"/>
      <c r="J122" s="214"/>
      <c r="K122" s="214"/>
      <c r="L122" s="220"/>
      <c r="M122" s="221"/>
      <c r="N122" s="222"/>
      <c r="O122" s="222"/>
      <c r="P122" s="222"/>
      <c r="Q122" s="222"/>
      <c r="R122" s="222"/>
      <c r="S122" s="222"/>
      <c r="T122" s="22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4" t="s">
        <v>125</v>
      </c>
      <c r="AU122" s="224" t="s">
        <v>83</v>
      </c>
      <c r="AV122" s="13" t="s">
        <v>83</v>
      </c>
      <c r="AW122" s="13" t="s">
        <v>36</v>
      </c>
      <c r="AX122" s="13" t="s">
        <v>81</v>
      </c>
      <c r="AY122" s="224" t="s">
        <v>113</v>
      </c>
    </row>
    <row r="123" s="2" customFormat="1" ht="16.5" customHeight="1">
      <c r="A123" s="36"/>
      <c r="B123" s="37"/>
      <c r="C123" s="225" t="s">
        <v>8</v>
      </c>
      <c r="D123" s="225" t="s">
        <v>202</v>
      </c>
      <c r="E123" s="226" t="s">
        <v>203</v>
      </c>
      <c r="F123" s="227" t="s">
        <v>204</v>
      </c>
      <c r="G123" s="228" t="s">
        <v>205</v>
      </c>
      <c r="H123" s="229">
        <v>24</v>
      </c>
      <c r="I123" s="230"/>
      <c r="J123" s="231">
        <f>ROUND(I123*H123,2)</f>
        <v>0</v>
      </c>
      <c r="K123" s="227" t="s">
        <v>31</v>
      </c>
      <c r="L123" s="232"/>
      <c r="M123" s="233" t="s">
        <v>31</v>
      </c>
      <c r="N123" s="234" t="s">
        <v>47</v>
      </c>
      <c r="O123" s="82"/>
      <c r="P123" s="204">
        <f>O123*H123</f>
        <v>0</v>
      </c>
      <c r="Q123" s="204">
        <v>0.56999999999999995</v>
      </c>
      <c r="R123" s="204">
        <f>Q123*H123</f>
        <v>13.68</v>
      </c>
      <c r="S123" s="204">
        <v>0</v>
      </c>
      <c r="T123" s="20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6" t="s">
        <v>206</v>
      </c>
      <c r="AT123" s="206" t="s">
        <v>202</v>
      </c>
      <c r="AU123" s="206" t="s">
        <v>83</v>
      </c>
      <c r="AY123" s="15" t="s">
        <v>113</v>
      </c>
      <c r="BE123" s="207">
        <f>IF(N123="základní",J123,0)</f>
        <v>0</v>
      </c>
      <c r="BF123" s="207">
        <f>IF(N123="snížená",J123,0)</f>
        <v>0</v>
      </c>
      <c r="BG123" s="207">
        <f>IF(N123="zákl. přenesená",J123,0)</f>
        <v>0</v>
      </c>
      <c r="BH123" s="207">
        <f>IF(N123="sníž. přenesená",J123,0)</f>
        <v>0</v>
      </c>
      <c r="BI123" s="207">
        <f>IF(N123="nulová",J123,0)</f>
        <v>0</v>
      </c>
      <c r="BJ123" s="15" t="s">
        <v>81</v>
      </c>
      <c r="BK123" s="207">
        <f>ROUND(I123*H123,2)</f>
        <v>0</v>
      </c>
      <c r="BL123" s="15" t="s">
        <v>180</v>
      </c>
      <c r="BM123" s="206" t="s">
        <v>207</v>
      </c>
    </row>
    <row r="124" s="2" customFormat="1" ht="24.15" customHeight="1">
      <c r="A124" s="36"/>
      <c r="B124" s="37"/>
      <c r="C124" s="195" t="s">
        <v>208</v>
      </c>
      <c r="D124" s="195" t="s">
        <v>116</v>
      </c>
      <c r="E124" s="196" t="s">
        <v>209</v>
      </c>
      <c r="F124" s="197" t="s">
        <v>210</v>
      </c>
      <c r="G124" s="198" t="s">
        <v>119</v>
      </c>
      <c r="H124" s="199">
        <v>295.19999999999999</v>
      </c>
      <c r="I124" s="200"/>
      <c r="J124" s="201">
        <f>ROUND(I124*H124,2)</f>
        <v>0</v>
      </c>
      <c r="K124" s="197" t="s">
        <v>120</v>
      </c>
      <c r="L124" s="42"/>
      <c r="M124" s="202" t="s">
        <v>31</v>
      </c>
      <c r="N124" s="203" t="s">
        <v>47</v>
      </c>
      <c r="O124" s="82"/>
      <c r="P124" s="204">
        <f>O124*H124</f>
        <v>0</v>
      </c>
      <c r="Q124" s="204">
        <v>0.00012</v>
      </c>
      <c r="R124" s="204">
        <f>Q124*H124</f>
        <v>0.035423999999999997</v>
      </c>
      <c r="S124" s="204">
        <v>0</v>
      </c>
      <c r="T124" s="20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6" t="s">
        <v>180</v>
      </c>
      <c r="AT124" s="206" t="s">
        <v>116</v>
      </c>
      <c r="AU124" s="206" t="s">
        <v>83</v>
      </c>
      <c r="AY124" s="15" t="s">
        <v>113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5" t="s">
        <v>81</v>
      </c>
      <c r="BK124" s="207">
        <f>ROUND(I124*H124,2)</f>
        <v>0</v>
      </c>
      <c r="BL124" s="15" t="s">
        <v>180</v>
      </c>
      <c r="BM124" s="206" t="s">
        <v>211</v>
      </c>
    </row>
    <row r="125" s="2" customFormat="1">
      <c r="A125" s="36"/>
      <c r="B125" s="37"/>
      <c r="C125" s="38"/>
      <c r="D125" s="208" t="s">
        <v>123</v>
      </c>
      <c r="E125" s="38"/>
      <c r="F125" s="209" t="s">
        <v>212</v>
      </c>
      <c r="G125" s="38"/>
      <c r="H125" s="38"/>
      <c r="I125" s="210"/>
      <c r="J125" s="38"/>
      <c r="K125" s="38"/>
      <c r="L125" s="42"/>
      <c r="M125" s="211"/>
      <c r="N125" s="212"/>
      <c r="O125" s="82"/>
      <c r="P125" s="82"/>
      <c r="Q125" s="82"/>
      <c r="R125" s="82"/>
      <c r="S125" s="82"/>
      <c r="T125" s="83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123</v>
      </c>
      <c r="AU125" s="15" t="s">
        <v>83</v>
      </c>
    </row>
    <row r="126" s="13" customFormat="1">
      <c r="A126" s="13"/>
      <c r="B126" s="213"/>
      <c r="C126" s="214"/>
      <c r="D126" s="215" t="s">
        <v>125</v>
      </c>
      <c r="E126" s="216" t="s">
        <v>31</v>
      </c>
      <c r="F126" s="217" t="s">
        <v>213</v>
      </c>
      <c r="G126" s="214"/>
      <c r="H126" s="218">
        <v>295.19999999999999</v>
      </c>
      <c r="I126" s="219"/>
      <c r="J126" s="214"/>
      <c r="K126" s="214"/>
      <c r="L126" s="220"/>
      <c r="M126" s="221"/>
      <c r="N126" s="222"/>
      <c r="O126" s="222"/>
      <c r="P126" s="222"/>
      <c r="Q126" s="222"/>
      <c r="R126" s="222"/>
      <c r="S126" s="222"/>
      <c r="T126" s="22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4" t="s">
        <v>125</v>
      </c>
      <c r="AU126" s="224" t="s">
        <v>83</v>
      </c>
      <c r="AV126" s="13" t="s">
        <v>83</v>
      </c>
      <c r="AW126" s="13" t="s">
        <v>36</v>
      </c>
      <c r="AX126" s="13" t="s">
        <v>81</v>
      </c>
      <c r="AY126" s="224" t="s">
        <v>113</v>
      </c>
    </row>
    <row r="127" s="2" customFormat="1" ht="16.5" customHeight="1">
      <c r="A127" s="36"/>
      <c r="B127" s="37"/>
      <c r="C127" s="225" t="s">
        <v>214</v>
      </c>
      <c r="D127" s="225" t="s">
        <v>202</v>
      </c>
      <c r="E127" s="226" t="s">
        <v>215</v>
      </c>
      <c r="F127" s="227" t="s">
        <v>216</v>
      </c>
      <c r="G127" s="228" t="s">
        <v>119</v>
      </c>
      <c r="H127" s="229">
        <v>295.19999999999999</v>
      </c>
      <c r="I127" s="230"/>
      <c r="J127" s="231">
        <f>ROUND(I127*H127,2)</f>
        <v>0</v>
      </c>
      <c r="K127" s="227" t="s">
        <v>120</v>
      </c>
      <c r="L127" s="232"/>
      <c r="M127" s="233" t="s">
        <v>31</v>
      </c>
      <c r="N127" s="234" t="s">
        <v>47</v>
      </c>
      <c r="O127" s="82"/>
      <c r="P127" s="204">
        <f>O127*H127</f>
        <v>0</v>
      </c>
      <c r="Q127" s="204">
        <v>4.0000000000000003E-05</v>
      </c>
      <c r="R127" s="204">
        <f>Q127*H127</f>
        <v>0.011808000000000001</v>
      </c>
      <c r="S127" s="204">
        <v>0</v>
      </c>
      <c r="T127" s="20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6" t="s">
        <v>206</v>
      </c>
      <c r="AT127" s="206" t="s">
        <v>202</v>
      </c>
      <c r="AU127" s="206" t="s">
        <v>83</v>
      </c>
      <c r="AY127" s="15" t="s">
        <v>113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5" t="s">
        <v>81</v>
      </c>
      <c r="BK127" s="207">
        <f>ROUND(I127*H127,2)</f>
        <v>0</v>
      </c>
      <c r="BL127" s="15" t="s">
        <v>180</v>
      </c>
      <c r="BM127" s="206" t="s">
        <v>217</v>
      </c>
    </row>
    <row r="128" s="2" customFormat="1" ht="24.15" customHeight="1">
      <c r="A128" s="36"/>
      <c r="B128" s="37"/>
      <c r="C128" s="195" t="s">
        <v>218</v>
      </c>
      <c r="D128" s="195" t="s">
        <v>116</v>
      </c>
      <c r="E128" s="196" t="s">
        <v>219</v>
      </c>
      <c r="F128" s="197" t="s">
        <v>220</v>
      </c>
      <c r="G128" s="198" t="s">
        <v>143</v>
      </c>
      <c r="H128" s="199">
        <v>13.952999999999999</v>
      </c>
      <c r="I128" s="200"/>
      <c r="J128" s="201">
        <f>ROUND(I128*H128,2)</f>
        <v>0</v>
      </c>
      <c r="K128" s="197" t="s">
        <v>120</v>
      </c>
      <c r="L128" s="42"/>
      <c r="M128" s="202" t="s">
        <v>31</v>
      </c>
      <c r="N128" s="203" t="s">
        <v>47</v>
      </c>
      <c r="O128" s="82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6" t="s">
        <v>180</v>
      </c>
      <c r="AT128" s="206" t="s">
        <v>116</v>
      </c>
      <c r="AU128" s="206" t="s">
        <v>83</v>
      </c>
      <c r="AY128" s="15" t="s">
        <v>113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5" t="s">
        <v>81</v>
      </c>
      <c r="BK128" s="207">
        <f>ROUND(I128*H128,2)</f>
        <v>0</v>
      </c>
      <c r="BL128" s="15" t="s">
        <v>180</v>
      </c>
      <c r="BM128" s="206" t="s">
        <v>221</v>
      </c>
    </row>
    <row r="129" s="2" customFormat="1">
      <c r="A129" s="36"/>
      <c r="B129" s="37"/>
      <c r="C129" s="38"/>
      <c r="D129" s="208" t="s">
        <v>123</v>
      </c>
      <c r="E129" s="38"/>
      <c r="F129" s="209" t="s">
        <v>222</v>
      </c>
      <c r="G129" s="38"/>
      <c r="H129" s="38"/>
      <c r="I129" s="210"/>
      <c r="J129" s="38"/>
      <c r="K129" s="38"/>
      <c r="L129" s="42"/>
      <c r="M129" s="211"/>
      <c r="N129" s="212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123</v>
      </c>
      <c r="AU129" s="15" t="s">
        <v>83</v>
      </c>
    </row>
    <row r="130" s="2" customFormat="1" ht="24.15" customHeight="1">
      <c r="A130" s="36"/>
      <c r="B130" s="37"/>
      <c r="C130" s="195" t="s">
        <v>223</v>
      </c>
      <c r="D130" s="195" t="s">
        <v>116</v>
      </c>
      <c r="E130" s="196" t="s">
        <v>224</v>
      </c>
      <c r="F130" s="197" t="s">
        <v>225</v>
      </c>
      <c r="G130" s="198" t="s">
        <v>143</v>
      </c>
      <c r="H130" s="199">
        <v>13.952999999999999</v>
      </c>
      <c r="I130" s="200"/>
      <c r="J130" s="201">
        <f>ROUND(I130*H130,2)</f>
        <v>0</v>
      </c>
      <c r="K130" s="197" t="s">
        <v>120</v>
      </c>
      <c r="L130" s="42"/>
      <c r="M130" s="202" t="s">
        <v>31</v>
      </c>
      <c r="N130" s="203" t="s">
        <v>47</v>
      </c>
      <c r="O130" s="82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6" t="s">
        <v>180</v>
      </c>
      <c r="AT130" s="206" t="s">
        <v>116</v>
      </c>
      <c r="AU130" s="206" t="s">
        <v>83</v>
      </c>
      <c r="AY130" s="15" t="s">
        <v>113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5" t="s">
        <v>81</v>
      </c>
      <c r="BK130" s="207">
        <f>ROUND(I130*H130,2)</f>
        <v>0</v>
      </c>
      <c r="BL130" s="15" t="s">
        <v>180</v>
      </c>
      <c r="BM130" s="206" t="s">
        <v>226</v>
      </c>
    </row>
    <row r="131" s="2" customFormat="1">
      <c r="A131" s="36"/>
      <c r="B131" s="37"/>
      <c r="C131" s="38"/>
      <c r="D131" s="208" t="s">
        <v>123</v>
      </c>
      <c r="E131" s="38"/>
      <c r="F131" s="209" t="s">
        <v>227</v>
      </c>
      <c r="G131" s="38"/>
      <c r="H131" s="38"/>
      <c r="I131" s="210"/>
      <c r="J131" s="38"/>
      <c r="K131" s="38"/>
      <c r="L131" s="42"/>
      <c r="M131" s="211"/>
      <c r="N131" s="212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123</v>
      </c>
      <c r="AU131" s="15" t="s">
        <v>83</v>
      </c>
    </row>
    <row r="132" s="2" customFormat="1" ht="24.15" customHeight="1">
      <c r="A132" s="36"/>
      <c r="B132" s="37"/>
      <c r="C132" s="195" t="s">
        <v>228</v>
      </c>
      <c r="D132" s="195" t="s">
        <v>116</v>
      </c>
      <c r="E132" s="196" t="s">
        <v>229</v>
      </c>
      <c r="F132" s="197" t="s">
        <v>230</v>
      </c>
      <c r="G132" s="198" t="s">
        <v>143</v>
      </c>
      <c r="H132" s="199">
        <v>13.952999999999999</v>
      </c>
      <c r="I132" s="200"/>
      <c r="J132" s="201">
        <f>ROUND(I132*H132,2)</f>
        <v>0</v>
      </c>
      <c r="K132" s="197" t="s">
        <v>120</v>
      </c>
      <c r="L132" s="42"/>
      <c r="M132" s="202" t="s">
        <v>31</v>
      </c>
      <c r="N132" s="203" t="s">
        <v>47</v>
      </c>
      <c r="O132" s="82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6" t="s">
        <v>180</v>
      </c>
      <c r="AT132" s="206" t="s">
        <v>116</v>
      </c>
      <c r="AU132" s="206" t="s">
        <v>83</v>
      </c>
      <c r="AY132" s="15" t="s">
        <v>113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5" t="s">
        <v>81</v>
      </c>
      <c r="BK132" s="207">
        <f>ROUND(I132*H132,2)</f>
        <v>0</v>
      </c>
      <c r="BL132" s="15" t="s">
        <v>180</v>
      </c>
      <c r="BM132" s="206" t="s">
        <v>231</v>
      </c>
    </row>
    <row r="133" s="2" customFormat="1">
      <c r="A133" s="36"/>
      <c r="B133" s="37"/>
      <c r="C133" s="38"/>
      <c r="D133" s="208" t="s">
        <v>123</v>
      </c>
      <c r="E133" s="38"/>
      <c r="F133" s="209" t="s">
        <v>232</v>
      </c>
      <c r="G133" s="38"/>
      <c r="H133" s="38"/>
      <c r="I133" s="210"/>
      <c r="J133" s="38"/>
      <c r="K133" s="38"/>
      <c r="L133" s="42"/>
      <c r="M133" s="211"/>
      <c r="N133" s="212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123</v>
      </c>
      <c r="AU133" s="15" t="s">
        <v>83</v>
      </c>
    </row>
    <row r="134" s="2" customFormat="1" ht="16.5" customHeight="1">
      <c r="A134" s="36"/>
      <c r="B134" s="37"/>
      <c r="C134" s="195" t="s">
        <v>233</v>
      </c>
      <c r="D134" s="195" t="s">
        <v>116</v>
      </c>
      <c r="E134" s="196" t="s">
        <v>234</v>
      </c>
      <c r="F134" s="197" t="s">
        <v>235</v>
      </c>
      <c r="G134" s="198" t="s">
        <v>236</v>
      </c>
      <c r="H134" s="199">
        <v>1</v>
      </c>
      <c r="I134" s="200"/>
      <c r="J134" s="201">
        <f>ROUND(I134*H134,2)</f>
        <v>0</v>
      </c>
      <c r="K134" s="197" t="s">
        <v>31</v>
      </c>
      <c r="L134" s="42"/>
      <c r="M134" s="202" t="s">
        <v>31</v>
      </c>
      <c r="N134" s="203" t="s">
        <v>47</v>
      </c>
      <c r="O134" s="82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6" t="s">
        <v>180</v>
      </c>
      <c r="AT134" s="206" t="s">
        <v>116</v>
      </c>
      <c r="AU134" s="206" t="s">
        <v>83</v>
      </c>
      <c r="AY134" s="15" t="s">
        <v>113</v>
      </c>
      <c r="BE134" s="207">
        <f>IF(N134="základní",J134,0)</f>
        <v>0</v>
      </c>
      <c r="BF134" s="207">
        <f>IF(N134="snížená",J134,0)</f>
        <v>0</v>
      </c>
      <c r="BG134" s="207">
        <f>IF(N134="zákl. přenesená",J134,0)</f>
        <v>0</v>
      </c>
      <c r="BH134" s="207">
        <f>IF(N134="sníž. přenesená",J134,0)</f>
        <v>0</v>
      </c>
      <c r="BI134" s="207">
        <f>IF(N134="nulová",J134,0)</f>
        <v>0</v>
      </c>
      <c r="BJ134" s="15" t="s">
        <v>81</v>
      </c>
      <c r="BK134" s="207">
        <f>ROUND(I134*H134,2)</f>
        <v>0</v>
      </c>
      <c r="BL134" s="15" t="s">
        <v>180</v>
      </c>
      <c r="BM134" s="206" t="s">
        <v>237</v>
      </c>
    </row>
    <row r="135" s="12" customFormat="1" ht="25.92" customHeight="1">
      <c r="A135" s="12"/>
      <c r="B135" s="179"/>
      <c r="C135" s="180"/>
      <c r="D135" s="181" t="s">
        <v>75</v>
      </c>
      <c r="E135" s="182" t="s">
        <v>238</v>
      </c>
      <c r="F135" s="182" t="s">
        <v>239</v>
      </c>
      <c r="G135" s="180"/>
      <c r="H135" s="180"/>
      <c r="I135" s="183"/>
      <c r="J135" s="184">
        <f>BK135</f>
        <v>0</v>
      </c>
      <c r="K135" s="180"/>
      <c r="L135" s="185"/>
      <c r="M135" s="186"/>
      <c r="N135" s="187"/>
      <c r="O135" s="187"/>
      <c r="P135" s="188">
        <f>SUM(P136:P138)</f>
        <v>0</v>
      </c>
      <c r="Q135" s="187"/>
      <c r="R135" s="188">
        <f>SUM(R136:R138)</f>
        <v>0</v>
      </c>
      <c r="S135" s="187"/>
      <c r="T135" s="189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90" t="s">
        <v>121</v>
      </c>
      <c r="AT135" s="191" t="s">
        <v>75</v>
      </c>
      <c r="AU135" s="191" t="s">
        <v>76</v>
      </c>
      <c r="AY135" s="190" t="s">
        <v>113</v>
      </c>
      <c r="BK135" s="192">
        <f>SUM(BK136:BK138)</f>
        <v>0</v>
      </c>
    </row>
    <row r="136" s="2" customFormat="1" ht="16.5" customHeight="1">
      <c r="A136" s="36"/>
      <c r="B136" s="37"/>
      <c r="C136" s="195" t="s">
        <v>240</v>
      </c>
      <c r="D136" s="195" t="s">
        <v>116</v>
      </c>
      <c r="E136" s="196" t="s">
        <v>241</v>
      </c>
      <c r="F136" s="197" t="s">
        <v>242</v>
      </c>
      <c r="G136" s="198" t="s">
        <v>243</v>
      </c>
      <c r="H136" s="199">
        <v>12</v>
      </c>
      <c r="I136" s="200"/>
      <c r="J136" s="201">
        <f>ROUND(I136*H136,2)</f>
        <v>0</v>
      </c>
      <c r="K136" s="197" t="s">
        <v>120</v>
      </c>
      <c r="L136" s="42"/>
      <c r="M136" s="202" t="s">
        <v>31</v>
      </c>
      <c r="N136" s="203" t="s">
        <v>47</v>
      </c>
      <c r="O136" s="82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6" t="s">
        <v>244</v>
      </c>
      <c r="AT136" s="206" t="s">
        <v>116</v>
      </c>
      <c r="AU136" s="206" t="s">
        <v>81</v>
      </c>
      <c r="AY136" s="15" t="s">
        <v>113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5" t="s">
        <v>81</v>
      </c>
      <c r="BK136" s="207">
        <f>ROUND(I136*H136,2)</f>
        <v>0</v>
      </c>
      <c r="BL136" s="15" t="s">
        <v>244</v>
      </c>
      <c r="BM136" s="206" t="s">
        <v>245</v>
      </c>
    </row>
    <row r="137" s="2" customFormat="1">
      <c r="A137" s="36"/>
      <c r="B137" s="37"/>
      <c r="C137" s="38"/>
      <c r="D137" s="208" t="s">
        <v>123</v>
      </c>
      <c r="E137" s="38"/>
      <c r="F137" s="209" t="s">
        <v>246</v>
      </c>
      <c r="G137" s="38"/>
      <c r="H137" s="38"/>
      <c r="I137" s="210"/>
      <c r="J137" s="38"/>
      <c r="K137" s="38"/>
      <c r="L137" s="42"/>
      <c r="M137" s="211"/>
      <c r="N137" s="212"/>
      <c r="O137" s="82"/>
      <c r="P137" s="82"/>
      <c r="Q137" s="82"/>
      <c r="R137" s="82"/>
      <c r="S137" s="82"/>
      <c r="T137" s="83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123</v>
      </c>
      <c r="AU137" s="15" t="s">
        <v>81</v>
      </c>
    </row>
    <row r="138" s="13" customFormat="1">
      <c r="A138" s="13"/>
      <c r="B138" s="213"/>
      <c r="C138" s="214"/>
      <c r="D138" s="215" t="s">
        <v>125</v>
      </c>
      <c r="E138" s="216" t="s">
        <v>31</v>
      </c>
      <c r="F138" s="217" t="s">
        <v>247</v>
      </c>
      <c r="G138" s="214"/>
      <c r="H138" s="218">
        <v>12</v>
      </c>
      <c r="I138" s="219"/>
      <c r="J138" s="214"/>
      <c r="K138" s="214"/>
      <c r="L138" s="220"/>
      <c r="M138" s="221"/>
      <c r="N138" s="222"/>
      <c r="O138" s="222"/>
      <c r="P138" s="222"/>
      <c r="Q138" s="222"/>
      <c r="R138" s="222"/>
      <c r="S138" s="222"/>
      <c r="T138" s="22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4" t="s">
        <v>125</v>
      </c>
      <c r="AU138" s="224" t="s">
        <v>81</v>
      </c>
      <c r="AV138" s="13" t="s">
        <v>83</v>
      </c>
      <c r="AW138" s="13" t="s">
        <v>36</v>
      </c>
      <c r="AX138" s="13" t="s">
        <v>81</v>
      </c>
      <c r="AY138" s="224" t="s">
        <v>113</v>
      </c>
    </row>
    <row r="139" s="12" customFormat="1" ht="25.92" customHeight="1">
      <c r="A139" s="12"/>
      <c r="B139" s="179"/>
      <c r="C139" s="180"/>
      <c r="D139" s="181" t="s">
        <v>75</v>
      </c>
      <c r="E139" s="182" t="s">
        <v>248</v>
      </c>
      <c r="F139" s="182" t="s">
        <v>249</v>
      </c>
      <c r="G139" s="180"/>
      <c r="H139" s="180"/>
      <c r="I139" s="183"/>
      <c r="J139" s="184">
        <f>BK139</f>
        <v>0</v>
      </c>
      <c r="K139" s="180"/>
      <c r="L139" s="185"/>
      <c r="M139" s="186"/>
      <c r="N139" s="187"/>
      <c r="O139" s="187"/>
      <c r="P139" s="188">
        <f>SUM(P140:P147)</f>
        <v>0</v>
      </c>
      <c r="Q139" s="187"/>
      <c r="R139" s="188">
        <f>SUM(R140:R147)</f>
        <v>0</v>
      </c>
      <c r="S139" s="187"/>
      <c r="T139" s="189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0" t="s">
        <v>146</v>
      </c>
      <c r="AT139" s="191" t="s">
        <v>75</v>
      </c>
      <c r="AU139" s="191" t="s">
        <v>76</v>
      </c>
      <c r="AY139" s="190" t="s">
        <v>113</v>
      </c>
      <c r="BK139" s="192">
        <f>SUM(BK140:BK147)</f>
        <v>0</v>
      </c>
    </row>
    <row r="140" s="2" customFormat="1" ht="16.5" customHeight="1">
      <c r="A140" s="36"/>
      <c r="B140" s="37"/>
      <c r="C140" s="195" t="s">
        <v>250</v>
      </c>
      <c r="D140" s="195" t="s">
        <v>116</v>
      </c>
      <c r="E140" s="196" t="s">
        <v>251</v>
      </c>
      <c r="F140" s="197" t="s">
        <v>252</v>
      </c>
      <c r="G140" s="198" t="s">
        <v>205</v>
      </c>
      <c r="H140" s="199">
        <v>1</v>
      </c>
      <c r="I140" s="200"/>
      <c r="J140" s="201">
        <f>ROUND(I140*H140,2)</f>
        <v>0</v>
      </c>
      <c r="K140" s="197" t="s">
        <v>120</v>
      </c>
      <c r="L140" s="42"/>
      <c r="M140" s="202" t="s">
        <v>31</v>
      </c>
      <c r="N140" s="203" t="s">
        <v>47</v>
      </c>
      <c r="O140" s="82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6" t="s">
        <v>253</v>
      </c>
      <c r="AT140" s="206" t="s">
        <v>116</v>
      </c>
      <c r="AU140" s="206" t="s">
        <v>81</v>
      </c>
      <c r="AY140" s="15" t="s">
        <v>113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5" t="s">
        <v>81</v>
      </c>
      <c r="BK140" s="207">
        <f>ROUND(I140*H140,2)</f>
        <v>0</v>
      </c>
      <c r="BL140" s="15" t="s">
        <v>253</v>
      </c>
      <c r="BM140" s="206" t="s">
        <v>254</v>
      </c>
    </row>
    <row r="141" s="2" customFormat="1">
      <c r="A141" s="36"/>
      <c r="B141" s="37"/>
      <c r="C141" s="38"/>
      <c r="D141" s="208" t="s">
        <v>123</v>
      </c>
      <c r="E141" s="38"/>
      <c r="F141" s="209" t="s">
        <v>255</v>
      </c>
      <c r="G141" s="38"/>
      <c r="H141" s="38"/>
      <c r="I141" s="210"/>
      <c r="J141" s="38"/>
      <c r="K141" s="38"/>
      <c r="L141" s="42"/>
      <c r="M141" s="211"/>
      <c r="N141" s="212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123</v>
      </c>
      <c r="AU141" s="15" t="s">
        <v>81</v>
      </c>
    </row>
    <row r="142" s="2" customFormat="1" ht="16.5" customHeight="1">
      <c r="A142" s="36"/>
      <c r="B142" s="37"/>
      <c r="C142" s="195" t="s">
        <v>256</v>
      </c>
      <c r="D142" s="195" t="s">
        <v>116</v>
      </c>
      <c r="E142" s="196" t="s">
        <v>257</v>
      </c>
      <c r="F142" s="197" t="s">
        <v>258</v>
      </c>
      <c r="G142" s="198" t="s">
        <v>205</v>
      </c>
      <c r="H142" s="199">
        <v>1</v>
      </c>
      <c r="I142" s="200"/>
      <c r="J142" s="201">
        <f>ROUND(I142*H142,2)</f>
        <v>0</v>
      </c>
      <c r="K142" s="197" t="s">
        <v>120</v>
      </c>
      <c r="L142" s="42"/>
      <c r="M142" s="202" t="s">
        <v>31</v>
      </c>
      <c r="N142" s="203" t="s">
        <v>47</v>
      </c>
      <c r="O142" s="82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6" t="s">
        <v>253</v>
      </c>
      <c r="AT142" s="206" t="s">
        <v>116</v>
      </c>
      <c r="AU142" s="206" t="s">
        <v>81</v>
      </c>
      <c r="AY142" s="15" t="s">
        <v>113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5" t="s">
        <v>81</v>
      </c>
      <c r="BK142" s="207">
        <f>ROUND(I142*H142,2)</f>
        <v>0</v>
      </c>
      <c r="BL142" s="15" t="s">
        <v>253</v>
      </c>
      <c r="BM142" s="206" t="s">
        <v>259</v>
      </c>
    </row>
    <row r="143" s="2" customFormat="1">
      <c r="A143" s="36"/>
      <c r="B143" s="37"/>
      <c r="C143" s="38"/>
      <c r="D143" s="208" t="s">
        <v>123</v>
      </c>
      <c r="E143" s="38"/>
      <c r="F143" s="209" t="s">
        <v>260</v>
      </c>
      <c r="G143" s="38"/>
      <c r="H143" s="38"/>
      <c r="I143" s="210"/>
      <c r="J143" s="38"/>
      <c r="K143" s="38"/>
      <c r="L143" s="42"/>
      <c r="M143" s="211"/>
      <c r="N143" s="212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123</v>
      </c>
      <c r="AU143" s="15" t="s">
        <v>81</v>
      </c>
    </row>
    <row r="144" s="2" customFormat="1" ht="16.5" customHeight="1">
      <c r="A144" s="36"/>
      <c r="B144" s="37"/>
      <c r="C144" s="195" t="s">
        <v>261</v>
      </c>
      <c r="D144" s="195" t="s">
        <v>116</v>
      </c>
      <c r="E144" s="196" t="s">
        <v>262</v>
      </c>
      <c r="F144" s="197" t="s">
        <v>263</v>
      </c>
      <c r="G144" s="198" t="s">
        <v>205</v>
      </c>
      <c r="H144" s="199">
        <v>1</v>
      </c>
      <c r="I144" s="200"/>
      <c r="J144" s="201">
        <f>ROUND(I144*H144,2)</f>
        <v>0</v>
      </c>
      <c r="K144" s="197" t="s">
        <v>120</v>
      </c>
      <c r="L144" s="42"/>
      <c r="M144" s="202" t="s">
        <v>31</v>
      </c>
      <c r="N144" s="203" t="s">
        <v>47</v>
      </c>
      <c r="O144" s="82"/>
      <c r="P144" s="204">
        <f>O144*H144</f>
        <v>0</v>
      </c>
      <c r="Q144" s="204">
        <v>0</v>
      </c>
      <c r="R144" s="204">
        <f>Q144*H144</f>
        <v>0</v>
      </c>
      <c r="S144" s="204">
        <v>0</v>
      </c>
      <c r="T144" s="20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6" t="s">
        <v>253</v>
      </c>
      <c r="AT144" s="206" t="s">
        <v>116</v>
      </c>
      <c r="AU144" s="206" t="s">
        <v>81</v>
      </c>
      <c r="AY144" s="15" t="s">
        <v>113</v>
      </c>
      <c r="BE144" s="207">
        <f>IF(N144="základní",J144,0)</f>
        <v>0</v>
      </c>
      <c r="BF144" s="207">
        <f>IF(N144="snížená",J144,0)</f>
        <v>0</v>
      </c>
      <c r="BG144" s="207">
        <f>IF(N144="zákl. přenesená",J144,0)</f>
        <v>0</v>
      </c>
      <c r="BH144" s="207">
        <f>IF(N144="sníž. přenesená",J144,0)</f>
        <v>0</v>
      </c>
      <c r="BI144" s="207">
        <f>IF(N144="nulová",J144,0)</f>
        <v>0</v>
      </c>
      <c r="BJ144" s="15" t="s">
        <v>81</v>
      </c>
      <c r="BK144" s="207">
        <f>ROUND(I144*H144,2)</f>
        <v>0</v>
      </c>
      <c r="BL144" s="15" t="s">
        <v>253</v>
      </c>
      <c r="BM144" s="206" t="s">
        <v>264</v>
      </c>
    </row>
    <row r="145" s="2" customFormat="1">
      <c r="A145" s="36"/>
      <c r="B145" s="37"/>
      <c r="C145" s="38"/>
      <c r="D145" s="208" t="s">
        <v>123</v>
      </c>
      <c r="E145" s="38"/>
      <c r="F145" s="209" t="s">
        <v>265</v>
      </c>
      <c r="G145" s="38"/>
      <c r="H145" s="38"/>
      <c r="I145" s="210"/>
      <c r="J145" s="38"/>
      <c r="K145" s="38"/>
      <c r="L145" s="42"/>
      <c r="M145" s="211"/>
      <c r="N145" s="212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123</v>
      </c>
      <c r="AU145" s="15" t="s">
        <v>81</v>
      </c>
    </row>
    <row r="146" s="2" customFormat="1" ht="16.5" customHeight="1">
      <c r="A146" s="36"/>
      <c r="B146" s="37"/>
      <c r="C146" s="195" t="s">
        <v>206</v>
      </c>
      <c r="D146" s="195" t="s">
        <v>116</v>
      </c>
      <c r="E146" s="196" t="s">
        <v>266</v>
      </c>
      <c r="F146" s="197" t="s">
        <v>267</v>
      </c>
      <c r="G146" s="198" t="s">
        <v>205</v>
      </c>
      <c r="H146" s="199">
        <v>1</v>
      </c>
      <c r="I146" s="200"/>
      <c r="J146" s="201">
        <f>ROUND(I146*H146,2)</f>
        <v>0</v>
      </c>
      <c r="K146" s="197" t="s">
        <v>120</v>
      </c>
      <c r="L146" s="42"/>
      <c r="M146" s="202" t="s">
        <v>31</v>
      </c>
      <c r="N146" s="203" t="s">
        <v>47</v>
      </c>
      <c r="O146" s="82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6" t="s">
        <v>253</v>
      </c>
      <c r="AT146" s="206" t="s">
        <v>116</v>
      </c>
      <c r="AU146" s="206" t="s">
        <v>81</v>
      </c>
      <c r="AY146" s="15" t="s">
        <v>113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5" t="s">
        <v>81</v>
      </c>
      <c r="BK146" s="207">
        <f>ROUND(I146*H146,2)</f>
        <v>0</v>
      </c>
      <c r="BL146" s="15" t="s">
        <v>253</v>
      </c>
      <c r="BM146" s="206" t="s">
        <v>268</v>
      </c>
    </row>
    <row r="147" s="2" customFormat="1">
      <c r="A147" s="36"/>
      <c r="B147" s="37"/>
      <c r="C147" s="38"/>
      <c r="D147" s="208" t="s">
        <v>123</v>
      </c>
      <c r="E147" s="38"/>
      <c r="F147" s="209" t="s">
        <v>269</v>
      </c>
      <c r="G147" s="38"/>
      <c r="H147" s="38"/>
      <c r="I147" s="210"/>
      <c r="J147" s="38"/>
      <c r="K147" s="38"/>
      <c r="L147" s="42"/>
      <c r="M147" s="235"/>
      <c r="N147" s="236"/>
      <c r="O147" s="237"/>
      <c r="P147" s="237"/>
      <c r="Q147" s="237"/>
      <c r="R147" s="237"/>
      <c r="S147" s="237"/>
      <c r="T147" s="238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123</v>
      </c>
      <c r="AU147" s="15" t="s">
        <v>81</v>
      </c>
    </row>
    <row r="148" s="2" customFormat="1" ht="6.96" customHeight="1">
      <c r="A148" s="36"/>
      <c r="B148" s="57"/>
      <c r="C148" s="58"/>
      <c r="D148" s="58"/>
      <c r="E148" s="58"/>
      <c r="F148" s="58"/>
      <c r="G148" s="58"/>
      <c r="H148" s="58"/>
      <c r="I148" s="58"/>
      <c r="J148" s="58"/>
      <c r="K148" s="58"/>
      <c r="L148" s="42"/>
      <c r="M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</row>
  </sheetData>
  <sheetProtection sheet="1" autoFilter="0" formatColumns="0" formatRows="0" objects="1" scenarios="1" spinCount="100000" saltValue="rnd1JPz5qkDq6bFBnd/OOy5Tzm1jwvwkonU1gksLJ8NoQ9g/Z4Y0p1dFtz7lLc6gnZhYmpUbx346qrsk274fIg==" hashValue="1pBRssWBWUtVeoFwdq2z4yMya6BErn7fjreC8MnFxD1UhTpKnzz+6XuDN+AKz79LzH36uk0A+gNxWK90Q9eDXQ==" algorithmName="SHA-512" password="CC35"/>
  <autoFilter ref="C81:K147"/>
  <mergeCells count="6">
    <mergeCell ref="E7:H7"/>
    <mergeCell ref="E16:H16"/>
    <mergeCell ref="E25:H25"/>
    <mergeCell ref="E46:H46"/>
    <mergeCell ref="E74:H74"/>
    <mergeCell ref="L2:V2"/>
  </mergeCells>
  <hyperlinks>
    <hyperlink ref="F86" r:id="rId1" display="https://podminky.urs.cz/item/CS_URS_2021_02/619995001"/>
    <hyperlink ref="F90" r:id="rId2" display="https://podminky.urs.cz/item/CS_URS_2021_02/968062376"/>
    <hyperlink ref="F92" r:id="rId3" display="https://podminky.urs.cz/item/CS_URS_2021_02/968062991"/>
    <hyperlink ref="F95" r:id="rId4" display="https://podminky.urs.cz/item/CS_URS_2021_02/997013213"/>
    <hyperlink ref="F97" r:id="rId5" display="https://podminky.urs.cz/item/CS_URS_2021_02/997013501"/>
    <hyperlink ref="F99" r:id="rId6" display="https://podminky.urs.cz/item/CS_URS_2021_02/997013509"/>
    <hyperlink ref="F102" r:id="rId7" display="https://podminky.urs.cz/item/CS_URS_2021_02/997013631"/>
    <hyperlink ref="F105" r:id="rId8" display="https://podminky.urs.cz/item/CS_URS_2021_02/997013804"/>
    <hyperlink ref="F108" r:id="rId9" display="https://podminky.urs.cz/item/CS_URS_2021_02/997013811"/>
    <hyperlink ref="F113" r:id="rId10" display="https://podminky.urs.cz/item/CS_URS_2021_02/764002851"/>
    <hyperlink ref="F115" r:id="rId11" display="https://podminky.urs.cz/item/CS_URS_2021_02/764216444"/>
    <hyperlink ref="F118" r:id="rId12" display="https://podminky.urs.cz/item/CS_URS_2021_02/764218404"/>
    <hyperlink ref="F121" r:id="rId13" display="https://podminky.urs.cz/item/CS_URS_2021_02/766621213"/>
    <hyperlink ref="F125" r:id="rId14" display="https://podminky.urs.cz/item/CS_URS_2021_02/766629314"/>
    <hyperlink ref="F129" r:id="rId15" display="https://podminky.urs.cz/item/CS_URS_2021_02/998766102"/>
    <hyperlink ref="F131" r:id="rId16" display="https://podminky.urs.cz/item/CS_URS_2021_02/998766181"/>
    <hyperlink ref="F133" r:id="rId17" display="https://podminky.urs.cz/item/CS_URS_2021_02/998766192"/>
    <hyperlink ref="F137" r:id="rId18" display="https://podminky.urs.cz/item/CS_URS_2021_02/HZS1291"/>
    <hyperlink ref="F141" r:id="rId19" display="https://podminky.urs.cz/item/CS_URS_2021_02/013244000"/>
    <hyperlink ref="F143" r:id="rId20" display="https://podminky.urs.cz/item/CS_URS_2021_02/013254000"/>
    <hyperlink ref="F145" r:id="rId21" display="https://podminky.urs.cz/item/CS_URS_2021_02/040001000"/>
    <hyperlink ref="F147" r:id="rId22" display="https://podminky.urs.cz/item/CS_URS_2021_02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 J</dc:creator>
  <cp:lastModifiedBy>K J</cp:lastModifiedBy>
  <dcterms:created xsi:type="dcterms:W3CDTF">2022-04-25T12:46:03Z</dcterms:created>
  <dcterms:modified xsi:type="dcterms:W3CDTF">2022-04-25T12:46:06Z</dcterms:modified>
</cp:coreProperties>
</file>